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66925"/>
  <xr:revisionPtr revIDLastSave="0" documentId="8_{65ADF334-D392-4115-8A37-49EC1218EDF9}" xr6:coauthVersionLast="47" xr6:coauthVersionMax="47" xr10:uidLastSave="{00000000-0000-0000-0000-000000000000}"/>
  <bookViews>
    <workbookView xWindow="750" yWindow="0" windowWidth="18450" windowHeight="10200" xr2:uid="{F97AD70A-5E35-4A98-BE1D-9FA1719F4781}"/>
  </bookViews>
  <sheets>
    <sheet name="TCLAS Calculator Summary" sheetId="2" r:id="rId1"/>
    <sheet name="LEA Inputs" sheetId="4" r:id="rId2"/>
    <sheet name="INTERNAL Funding Assumptions" sheetId="3" state="hidden" r:id="rId3"/>
  </sheets>
  <definedNames>
    <definedName name="_xlnm._FilterDatabase" localSheetId="1" hidden="1">'LEA Inputs'!$C$119:$H$139</definedName>
    <definedName name="_xlnm.Print_Area" localSheetId="0">'TCLAS Calculator Summary'!$A$1:$H$24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4" i="4" l="1"/>
  <c r="F24" i="4" l="1"/>
  <c r="G96" i="4" l="1"/>
  <c r="F96" i="4"/>
  <c r="G66" i="4"/>
  <c r="F66" i="4"/>
  <c r="F63" i="4"/>
  <c r="G63" i="4"/>
  <c r="F60" i="4"/>
  <c r="G60" i="4"/>
  <c r="E63" i="4"/>
  <c r="E60" i="4"/>
  <c r="G156" i="4"/>
  <c r="F156" i="4"/>
  <c r="E43" i="4"/>
  <c r="E89" i="4"/>
  <c r="Q8" i="3"/>
  <c r="F202" i="4" s="1"/>
  <c r="R8" i="3"/>
  <c r="G202" i="4" s="1"/>
  <c r="R6" i="3"/>
  <c r="G181" i="4" s="1"/>
  <c r="Q6" i="3"/>
  <c r="F181" i="4" s="1"/>
  <c r="P6" i="3"/>
  <c r="P8" i="3"/>
  <c r="P7" i="3"/>
  <c r="P5" i="3"/>
  <c r="E136" i="4"/>
  <c r="E202" i="4" l="1"/>
  <c r="E181" i="4"/>
  <c r="G110" i="4"/>
  <c r="F110" i="4"/>
  <c r="F114" i="4" s="1"/>
  <c r="E110" i="4"/>
  <c r="E250" i="4"/>
  <c r="F151" i="4"/>
  <c r="G151" i="4"/>
  <c r="E151" i="4"/>
  <c r="G147" i="4"/>
  <c r="E147" i="4"/>
  <c r="F70" i="4"/>
  <c r="G70" i="4"/>
  <c r="E70" i="4"/>
  <c r="E71" i="4"/>
  <c r="E75" i="4" s="1"/>
  <c r="G55" i="4"/>
  <c r="F55" i="4"/>
  <c r="G49" i="4"/>
  <c r="F49" i="4"/>
  <c r="E49" i="4"/>
  <c r="F43" i="4"/>
  <c r="G43" i="4"/>
  <c r="E222" i="4"/>
  <c r="E245" i="4"/>
  <c r="E227" i="4"/>
  <c r="G227" i="4"/>
  <c r="F227" i="4"/>
  <c r="G211" i="4"/>
  <c r="F211" i="4"/>
  <c r="E211" i="4"/>
  <c r="G206" i="4"/>
  <c r="F206" i="4"/>
  <c r="E206" i="4"/>
  <c r="G190" i="4"/>
  <c r="F190" i="4"/>
  <c r="E190" i="4"/>
  <c r="E169" i="4"/>
  <c r="E172" i="4" s="1"/>
  <c r="E96" i="4"/>
  <c r="G136" i="4"/>
  <c r="F136" i="4"/>
  <c r="E130" i="4"/>
  <c r="E123" i="4"/>
  <c r="G84" i="4"/>
  <c r="F84" i="4"/>
  <c r="E84" i="4"/>
  <c r="G28" i="4"/>
  <c r="E159" i="4"/>
  <c r="F71" i="4"/>
  <c r="F75" i="4" s="1"/>
  <c r="G71" i="4"/>
  <c r="G75" i="4" s="1"/>
  <c r="F28" i="4"/>
  <c r="F185" i="4"/>
  <c r="G185" i="4"/>
  <c r="E185" i="4"/>
  <c r="F113" i="4"/>
  <c r="G113" i="4"/>
  <c r="G24" i="4"/>
  <c r="F232" i="4"/>
  <c r="G232" i="4"/>
  <c r="E232" i="4"/>
  <c r="F169" i="4"/>
  <c r="F172" i="4" s="1"/>
  <c r="G169" i="4"/>
  <c r="G171" i="4" s="1"/>
  <c r="D76" i="3"/>
  <c r="D39" i="3"/>
  <c r="D42" i="3" s="1"/>
  <c r="D38" i="3"/>
  <c r="D41" i="3" l="1"/>
  <c r="D43" i="3" s="1"/>
  <c r="D40" i="3"/>
  <c r="F214" i="4"/>
  <c r="E214" i="4"/>
  <c r="G193" i="4"/>
  <c r="G192" i="4" s="1"/>
  <c r="F193" i="4"/>
  <c r="G214" i="4"/>
  <c r="D11" i="2"/>
  <c r="E193" i="4"/>
  <c r="E114" i="4"/>
  <c r="D12" i="2" s="1"/>
  <c r="E160" i="4"/>
  <c r="F160" i="4"/>
  <c r="G160" i="4"/>
  <c r="E139" i="4"/>
  <c r="G74" i="4"/>
  <c r="G76" i="4"/>
  <c r="F76" i="4"/>
  <c r="F74" i="4"/>
  <c r="E76" i="4"/>
  <c r="E74" i="4"/>
  <c r="G235" i="4"/>
  <c r="G234" i="4" s="1"/>
  <c r="E253" i="4"/>
  <c r="E235" i="4"/>
  <c r="F235" i="4"/>
  <c r="G159" i="4"/>
  <c r="F159" i="4"/>
  <c r="F171" i="4"/>
  <c r="G172" i="4"/>
  <c r="D15" i="2" s="1"/>
  <c r="E171" i="4"/>
  <c r="G139" i="4"/>
  <c r="F139" i="4"/>
  <c r="E101" i="4"/>
  <c r="E113" i="4" s="1"/>
  <c r="E12" i="2" s="1"/>
  <c r="F253" i="4"/>
  <c r="G253" i="4"/>
  <c r="G252" i="4"/>
  <c r="D19" i="2" l="1"/>
  <c r="F19" i="2" s="1"/>
  <c r="D17" i="2"/>
  <c r="D16" i="2"/>
  <c r="E14" i="2"/>
  <c r="G213" i="4"/>
  <c r="D14" i="2"/>
  <c r="D13" i="2"/>
  <c r="E158" i="4"/>
  <c r="E11" i="2"/>
  <c r="D18" i="2"/>
  <c r="D20" i="2"/>
  <c r="G158" i="4"/>
  <c r="F234" i="4"/>
  <c r="F252" i="4"/>
  <c r="F15" i="2"/>
  <c r="F213" i="4"/>
  <c r="F158" i="4"/>
  <c r="E192" i="4"/>
  <c r="E234" i="4"/>
  <c r="E252" i="4"/>
  <c r="F192" i="4"/>
  <c r="F138" i="4"/>
  <c r="G138" i="4"/>
  <c r="E138" i="4"/>
  <c r="G32" i="4"/>
  <c r="F32" i="4"/>
  <c r="F31" i="4"/>
  <c r="G31" i="4"/>
  <c r="F30" i="4"/>
  <c r="G30" i="4"/>
  <c r="F14" i="2" l="1"/>
  <c r="F18" i="2"/>
  <c r="F13" i="2"/>
  <c r="F16" i="2"/>
  <c r="F11" i="2"/>
  <c r="F12" i="2"/>
  <c r="G112" i="4"/>
  <c r="F112" i="4"/>
  <c r="E112" i="4"/>
  <c r="E32" i="4"/>
  <c r="D10" i="2" s="1"/>
  <c r="E30" i="4" l="1"/>
  <c r="E31" i="4"/>
  <c r="E10" i="2" s="1"/>
  <c r="E20" i="2" l="1"/>
  <c r="F10" i="2" l="1"/>
  <c r="F17" i="2"/>
  <c r="F20" i="2" l="1"/>
  <c r="E213" i="4"/>
</calcChain>
</file>

<file path=xl/sharedStrings.xml><?xml version="1.0" encoding="utf-8"?>
<sst xmlns="http://schemas.openxmlformats.org/spreadsheetml/2006/main" count="857" uniqueCount="329">
  <si>
    <t>How to use this calculator</t>
  </si>
  <si>
    <r>
      <t xml:space="preserve">The TCLAS grant is designed to remove any required narrative in the grant application. 
After reviewing the </t>
    </r>
    <r>
      <rPr>
        <b/>
        <sz val="9"/>
        <color theme="1"/>
        <rFont val="Calibri"/>
        <family val="2"/>
        <scheme val="minor"/>
      </rPr>
      <t>TCLAS Guidance Document</t>
    </r>
    <r>
      <rPr>
        <sz val="9"/>
        <color theme="1"/>
        <rFont val="Calibri"/>
        <family val="2"/>
        <scheme val="minor"/>
      </rPr>
      <t xml:space="preserve">, LEAs will input information, similar to what is on the calculator, as an input to a caculated grant award that will be avaialble to them based on capacity and available funding. LEA completes </t>
    </r>
    <r>
      <rPr>
        <b/>
        <sz val="9"/>
        <color theme="1"/>
        <rFont val="Calibri"/>
        <family val="2"/>
        <scheme val="minor"/>
      </rPr>
      <t>"LEA inputs"</t>
    </r>
    <r>
      <rPr>
        <sz val="9"/>
        <color theme="1"/>
        <rFont val="Calibri"/>
        <family val="2"/>
        <scheme val="minor"/>
      </rPr>
      <t xml:space="preserve"> tab for each decision. This summary tab calculates total available funds based on inputs. </t>
    </r>
  </si>
  <si>
    <t>Summary Tab - Award Totals based on LEA Inputs Tab</t>
  </si>
  <si>
    <t>Decision Point</t>
  </si>
  <si>
    <t>Estimated Total TCLAS Award</t>
  </si>
  <si>
    <t>Grant Funds</t>
  </si>
  <si>
    <t>In Kind Support</t>
  </si>
  <si>
    <t>Total</t>
  </si>
  <si>
    <t>Decision 1: LEA Accelerated Learning and Strategic Planning</t>
  </si>
  <si>
    <t>Decision 2: HQIM Core Approved Products*</t>
  </si>
  <si>
    <t>Decision 3: HQIM Supplemental Approved Products</t>
  </si>
  <si>
    <t>Decision 4: Teacher Recruitment Support</t>
  </si>
  <si>
    <t>Decision 5: Residency Program Support</t>
  </si>
  <si>
    <t>Decision 6: Tutoring Supports</t>
  </si>
  <si>
    <t>Decision 7: Full Year Calendar Redesign</t>
  </si>
  <si>
    <t>Decision 8: Strong Summer Programs</t>
  </si>
  <si>
    <t>Decision 9: P-TECH</t>
  </si>
  <si>
    <t>Decision 10: New School Models</t>
  </si>
  <si>
    <t>Total TCLAS Award</t>
  </si>
  <si>
    <t>*Decision 2 includes supports that may be received as in kind supports or granted funds; In the above calculation, these supports are included as in kind</t>
  </si>
  <si>
    <t>TCLAS Grant Calculator - LEA Inputs</t>
  </si>
  <si>
    <t>TCLAS Calculator Instructions</t>
  </si>
  <si>
    <r>
      <rPr>
        <b/>
        <sz val="11"/>
        <color theme="1"/>
        <rFont val="Calibri"/>
        <family val="2"/>
        <scheme val="minor"/>
      </rPr>
      <t xml:space="preserve">The TCLAS Grant Calculator is </t>
    </r>
    <r>
      <rPr>
        <sz val="11"/>
        <color theme="1"/>
        <rFont val="Calibri"/>
        <family val="2"/>
        <scheme val="minor"/>
      </rPr>
      <t xml:space="preserve">a tool for LEAs to estimate their available grant award in the TCLAS Application. Using a straight-forward and formula-based approach, the TCLAS application awards LEAs in-kind supports and direct grant funds with no narratives or tedious grant submissions. 
</t>
    </r>
    <r>
      <rPr>
        <b/>
        <sz val="11"/>
        <color theme="1"/>
        <rFont val="Calibri"/>
        <family val="2"/>
        <scheme val="minor"/>
      </rPr>
      <t>To use</t>
    </r>
    <r>
      <rPr>
        <sz val="11"/>
        <color theme="1"/>
        <rFont val="Calibri"/>
        <family val="2"/>
        <scheme val="minor"/>
      </rPr>
      <t>: After reviewing the guidance document(linked below), LEAs should fill in the yellow cells below based on local learning acceleration needs. Based on the inputs in the yellow cells, the calculator will determine your estimated grant award award by decision point.</t>
    </r>
  </si>
  <si>
    <t>Additional Resources</t>
  </si>
  <si>
    <t>Calculator Key</t>
  </si>
  <si>
    <t>TCLAS Guidance Document</t>
  </si>
  <si>
    <t>Pre-populated Cells</t>
  </si>
  <si>
    <t>LEAs Fill Out Yellow Cells</t>
  </si>
  <si>
    <t>General Information</t>
  </si>
  <si>
    <t>LEA Inputs</t>
  </si>
  <si>
    <t>Amount</t>
  </si>
  <si>
    <t>LEA Name</t>
  </si>
  <si>
    <t>Insert Name</t>
  </si>
  <si>
    <t>LEA Unique ID</t>
  </si>
  <si>
    <t>Insert ID</t>
  </si>
  <si>
    <t>LEA POC Name</t>
  </si>
  <si>
    <t>LEA POC Email</t>
  </si>
  <si>
    <t>Insert Email</t>
  </si>
  <si>
    <t>Insert LEA student enrollment</t>
  </si>
  <si>
    <t>Insert #</t>
  </si>
  <si>
    <t>Decision Point 1: LEA Accelerated Learning Strategic Planning</t>
  </si>
  <si>
    <t>1a</t>
  </si>
  <si>
    <t>Strategic Planning Supports</t>
  </si>
  <si>
    <t>2021-2022</t>
  </si>
  <si>
    <t>2022-23</t>
  </si>
  <si>
    <t>2023-2024</t>
  </si>
  <si>
    <t>Award Type</t>
  </si>
  <si>
    <t xml:space="preserve">1 a </t>
  </si>
  <si>
    <t>Does LEA want Decision 1a supports?</t>
  </si>
  <si>
    <t>--SELECT--</t>
  </si>
  <si>
    <t>Estimated funding</t>
  </si>
  <si>
    <t>In-kind supports</t>
  </si>
  <si>
    <t xml:space="preserve">Notes:
• 	Pre-Req - 2021-2022 supports available to 2021-2022 RSSP cohort only
• 	Award Calculation Notes - Funding allocated by district tier based on student enrollement
</t>
  </si>
  <si>
    <t>#</t>
  </si>
  <si>
    <t>Data Strategy FTE Position</t>
  </si>
  <si>
    <t>2022-2023</t>
  </si>
  <si>
    <t xml:space="preserve">1 b </t>
  </si>
  <si>
    <t>Does LEA want Decision 1b supports?</t>
  </si>
  <si>
    <t xml:space="preserve">Estimated funding </t>
  </si>
  <si>
    <t>Grant funds</t>
  </si>
  <si>
    <t>Notes:
•	Pre-Req - 2021-2022 supports available to current RSSP cohort only
•	Other - Only Half FTE funding available for 2021-2022</t>
  </si>
  <si>
    <t>Total Award Value</t>
  </si>
  <si>
    <t>Total In-kind Supports</t>
  </si>
  <si>
    <t>Total Grant funds</t>
  </si>
  <si>
    <t>Decision Point 2: High Quality Instructional Materials Core Approved Products</t>
  </si>
  <si>
    <t>District Implementation and Professional Learning Support</t>
  </si>
  <si>
    <t>2021-22</t>
  </si>
  <si>
    <t>2023-24</t>
  </si>
  <si>
    <t>2a</t>
  </si>
  <si>
    <t>Spring Pilot</t>
  </si>
  <si>
    <t>Spring '22 Pilot</t>
  </si>
  <si>
    <t>Spring '23 Pilot</t>
  </si>
  <si>
    <t>Spring '24 Pilot</t>
  </si>
  <si>
    <t>Does LEA want Decision 2a supports?</t>
  </si>
  <si>
    <t>What type of support would LEA prefer</t>
  </si>
  <si>
    <t>--SELECT TYPE--</t>
  </si>
  <si>
    <t># of teachers</t>
  </si>
  <si>
    <t># of district/school admin</t>
  </si>
  <si>
    <t>Either in-kind or grant funds</t>
  </si>
  <si>
    <t>Summer Pilot</t>
  </si>
  <si>
    <t>Summer '22 Pilot</t>
  </si>
  <si>
    <t>Summer '23 Pilot</t>
  </si>
  <si>
    <t>Summer '24 Pilot</t>
  </si>
  <si>
    <t>Full Year Implementation Support</t>
  </si>
  <si>
    <t xml:space="preserve">Full-year Adoption </t>
  </si>
  <si>
    <t>Notes:
•	Other - LEAs preference on grant funds or in-kind supports, but based on TEA availability</t>
  </si>
  <si>
    <t>2b</t>
  </si>
  <si>
    <t>Print Materials by Product</t>
  </si>
  <si>
    <t>Does the LEA want Decision 2b supports?</t>
  </si>
  <si>
    <t>In-kind Supports</t>
  </si>
  <si>
    <t>Full year Implementation</t>
  </si>
  <si>
    <t>Notes:
•	Other - Include teachers for ALL requested approved products</t>
  </si>
  <si>
    <t>2 c</t>
  </si>
  <si>
    <t>Math and Literacy Coach Positions</t>
  </si>
  <si>
    <t>2c</t>
  </si>
  <si>
    <t>Does LEA want Decision 2d supports?</t>
  </si>
  <si>
    <t># of K-5 math and literacy coach FTEs (minimum 1:30 coach to teacher ratio)</t>
  </si>
  <si>
    <t xml:space="preserve">Notes:
</t>
  </si>
  <si>
    <t>Type Determined at Award</t>
  </si>
  <si>
    <t>Decision Point 3 - HQIM Supplemental Approved Products</t>
  </si>
  <si>
    <t>3a</t>
  </si>
  <si>
    <t>Supplemental, THL Core Material-aligned Blended Learning Products</t>
  </si>
  <si>
    <t>Does LEA want licenses to blended learning products?</t>
  </si>
  <si>
    <t># of schools</t>
  </si>
  <si>
    <t>Notes:</t>
  </si>
  <si>
    <t>3b</t>
  </si>
  <si>
    <t xml:space="preserve">Progress Monitoring &amp; Intervention </t>
  </si>
  <si>
    <t>Does the LEA want Decision 3 b supports?</t>
  </si>
  <si>
    <t># of students</t>
  </si>
  <si>
    <t xml:space="preserve">Notes:
•	Pre-Req - Use of Tier 1 Approved Products
</t>
  </si>
  <si>
    <t>3c</t>
  </si>
  <si>
    <t>Decodable Texts for Learning to Read</t>
  </si>
  <si>
    <t>Does the LEA want Decision 3 c supports?</t>
  </si>
  <si>
    <t># of Teachers</t>
  </si>
  <si>
    <t># of Students</t>
  </si>
  <si>
    <t># of At-Home Kits (including materials for 1 caregiver and 1 student)</t>
  </si>
  <si>
    <t>Notes:
•	Other - If using at school, input both # of teachers and # of students; If only purchasing for at home use, input only # of  "At-Home Kits"</t>
  </si>
  <si>
    <t>3d</t>
  </si>
  <si>
    <t>Dyslexia Tool</t>
  </si>
  <si>
    <t>Notes:
•	Other - License available until September 2022</t>
  </si>
  <si>
    <t>3e</t>
  </si>
  <si>
    <t>College Bridge - College Prep Math and English</t>
  </si>
  <si>
    <t>Does the LEA want Decision 3 d supports?</t>
  </si>
  <si>
    <t># of 11th/12th grade students who will participate in Texas College Bridge</t>
  </si>
  <si>
    <t># of students for English - both 11th and 12th grade</t>
  </si>
  <si>
    <t># of new 11th grade students for English</t>
  </si>
  <si>
    <t># of students for Math - both 11th and 12th grade</t>
  </si>
  <si>
    <t># of new 11th grade students for Math</t>
  </si>
  <si>
    <t>Notes:
•	Other - 2022-2023 and 2023-2024 is for 11th grade students only</t>
  </si>
  <si>
    <t>Total Award - In-kind Supports</t>
  </si>
  <si>
    <t>Total Award - Grant funds</t>
  </si>
  <si>
    <t>Decision Point 4 - Teacher Recruitment Support</t>
  </si>
  <si>
    <t>4a</t>
  </si>
  <si>
    <t xml:space="preserve">Paraprofessional Certification &amp; Education </t>
  </si>
  <si>
    <t>Does the LEA want Decision 4a supports?</t>
  </si>
  <si>
    <t xml:space="preserve"># of candidates pursuing a teacher certification only </t>
  </si>
  <si>
    <t># of candidates pursuing both a bachelor’s degree and teacher certification</t>
  </si>
  <si>
    <t>Notes:
•	Other - Maximum 6 candidates per LEA in total for 4a services</t>
  </si>
  <si>
    <t>4b</t>
  </si>
  <si>
    <t>Education and Training (E&amp;T) Courses</t>
  </si>
  <si>
    <t>Does the LEA want Decision 4b supports?</t>
  </si>
  <si>
    <t># of teachers teaching E&amp;T courses (not dual credit)</t>
  </si>
  <si>
    <t># of teachers who are teaching dual credit E&amp;T courses</t>
  </si>
  <si>
    <t># of participating high schools</t>
  </si>
  <si>
    <t>Notes:
•	Award Calculation Notes - Limit 2 candidates per high school</t>
  </si>
  <si>
    <t>4c</t>
  </si>
  <si>
    <t>Implementation and growth of E&amp;T courses and CTSOs (TAFE/FCCLA)</t>
  </si>
  <si>
    <t>Does the LEA want Deicions 4c supports?</t>
  </si>
  <si>
    <t xml:space="preserve"># of high schools WITHOUT existing E&amp;T courses and/or # of HSs planning to offer E&amp;T dual credit in 2022-2024 </t>
  </si>
  <si>
    <t xml:space="preserve"># of high schools WITH existing E&amp;T offering and NOT planning to offer as dual credit in 2022-2024 </t>
  </si>
  <si>
    <t xml:space="preserve">Notes:NA
</t>
  </si>
  <si>
    <t>Decision Point 5 - Residency Program Support</t>
  </si>
  <si>
    <t>5a</t>
  </si>
  <si>
    <t>Funding for teacher resident stipends</t>
  </si>
  <si>
    <t>Does the LEA want Decision 5a supports?</t>
  </si>
  <si>
    <t># of teacher residents</t>
  </si>
  <si>
    <t>Notes: NAD</t>
  </si>
  <si>
    <t>5b</t>
  </si>
  <si>
    <t>Flexible funding for district implementation support</t>
  </si>
  <si>
    <t>Does the LEA want Decision 5b supports?</t>
  </si>
  <si>
    <t>5c</t>
  </si>
  <si>
    <t>Strategic Staffing Design and Implementation Support</t>
  </si>
  <si>
    <t>Does the LEA want Decision 5c supports?</t>
  </si>
  <si>
    <t>Is the LEA engaged in this support with Public Impact or US PREP technical assistance partners in the 20-21 and/or 21-22 school year?</t>
  </si>
  <si>
    <t>Estimated # of placement schools by SY</t>
  </si>
  <si>
    <t>In kind support</t>
  </si>
  <si>
    <t>Notes:
• 	Pre-Req - Must have an established partnership with an educator preparation program included on the Vetted Teacher Residency List.
• 	Award Calculation Notes - $50K per campus per year for two years</t>
  </si>
  <si>
    <t>Decision Point 6 - Vetted Texas Tutor Corps Tutoring Supports</t>
  </si>
  <si>
    <t>6a</t>
  </si>
  <si>
    <t>Texas Vetted Tutor Corps Subsidy</t>
  </si>
  <si>
    <t>Does the LEA want Decision 6a supports?</t>
  </si>
  <si>
    <t># of students provided tutoring in Math and Reading.</t>
  </si>
  <si>
    <t xml:space="preserve"># of tutors needed to provide instruction a minimum of one time per week in a 3:1 setting per subject </t>
  </si>
  <si>
    <t>Direct Grant</t>
  </si>
  <si>
    <t>Notes:
•	Pre-Requisites – LEA must commit to use approved VTTC high quality instructional materials, online tutoring platform, and training from approved providers for tutors
•	Award Priority Points – % of student population identified as economically disadvantaged (ranked)
•	LEAs providing tutoring in K-8 Math and Reading
•	Award Calculation Notes: $2000 per tutor for approved training and $300 per pupil for approved vendor tutoring platform costs with max of $500,000 per LEA</t>
  </si>
  <si>
    <t>Decision Point 7 - School Day/Calendar Redesign</t>
  </si>
  <si>
    <t>7a</t>
  </si>
  <si>
    <t>Full Year Redesign for ADSY Calendar: Technical Assistance and Learning Community</t>
  </si>
  <si>
    <t>Does the LEA want Decision 7a supports?</t>
  </si>
  <si>
    <t>Has the LEA previously fulfilled all ADSY Planning and Execution Program planning requirements?</t>
  </si>
  <si>
    <t># of campuses participating in planning year for calendar redesign; Planning begins in fall, implementation the following school year</t>
  </si>
  <si>
    <t xml:space="preserve">Notes:
•	Pre-Req - For 2021-2022 Execution Grant Only: Participating in ADSY Planning and Execution Program planning or execution year and in good standing
•	Award Calculation Notes - Planning Year Grant: $100k per LEA plus $15k for each campus; Execution Grant: $50K per LEA contingent on fulfillment of program requirements </t>
  </si>
  <si>
    <t>7b</t>
  </si>
  <si>
    <t>Funding for ADSY Project Manager</t>
  </si>
  <si>
    <t xml:space="preserve">Notes:
•	Pre-Req - Participation in 7a
•	Award Calculation Notes – One FTE per year, prioritizing planning year </t>
  </si>
  <si>
    <t>7c</t>
  </si>
  <si>
    <t>Operational Funding for Academic Calendar Adjustments</t>
  </si>
  <si>
    <t>Does the LEA want Decision 7c supports?</t>
  </si>
  <si>
    <t># of students enrolled at participating campuses</t>
  </si>
  <si>
    <t>Decision Point 8 - Strong Summer Program</t>
  </si>
  <si>
    <t>8a</t>
  </si>
  <si>
    <t>Strong Summer Program: Technical Assistance and Learning Community Support</t>
  </si>
  <si>
    <t>Does the LEA want Decision 8a supports?</t>
  </si>
  <si>
    <t>Is the LEA eligible for the 21-22 ADSY Planning and Execution Program Execution Grant (i.e. fulfilled all program planning requirements)?</t>
  </si>
  <si>
    <t># of campuses participating in planning year for Strong Summer Program? Planning begins in fall, implementation the following summer</t>
  </si>
  <si>
    <t xml:space="preserve">Notes:
•	Pre-Req -  For 2021-2022 Execution Grant Only: Participating in ADSY Planning and Execution Program planning or execution year and in good standing
•	Award Calculation Notes - Planning Year Grant: $50k per LEA plus an additional $10k for each campus; Execution Grant: $25K per LEA contingent on fulfillment of program requirements </t>
  </si>
  <si>
    <t>8b</t>
  </si>
  <si>
    <t xml:space="preserve">Notes: 
•	Award Calculation Notes – Half FTE per year, prioritizing planning year </t>
  </si>
  <si>
    <t>8c</t>
  </si>
  <si>
    <t>Notes:
•	Other - 8c Contingent on board approval of ADSY calendar</t>
  </si>
  <si>
    <t>Decision Point 9 - Pathways in Technology Early College High School</t>
  </si>
  <si>
    <t>9a</t>
  </si>
  <si>
    <t>P-TECH Network Planning and Implementation</t>
  </si>
  <si>
    <t>Does the LEA want Decision 9a supports?</t>
  </si>
  <si>
    <t># of participating campuses?</t>
  </si>
  <si>
    <t>Notes:
•	Pre-Req - Partnership with Institution of Higher Education; Not a previous PTECH Grantee
•	Award Priority Points - Priority given to small/rural LEA with enrollment of less than 1,800 students
•	Other - Implementation year 23-24; Maximum of 3 participating campuses</t>
  </si>
  <si>
    <t>9b</t>
  </si>
  <si>
    <t>P-TECH Network Success</t>
  </si>
  <si>
    <t>Does the LEA want Decision 9b supports?</t>
  </si>
  <si>
    <t>Notes:
•	Pre-Req - Campus is a 21-22 P-TECH provisionally designated, designated or current planning campus. 
•	Award Priority Point - Priority given to small/rural LEA with enrollment of less than 1,800 students
•	Award Calculation Notes - Maximum of 5 participating campuses</t>
  </si>
  <si>
    <t>9c</t>
  </si>
  <si>
    <t>Dual Credit Faculty Expansion Grants</t>
  </si>
  <si>
    <t>Does the LEA want Decision 9c supports?</t>
  </si>
  <si>
    <t># of participants</t>
  </si>
  <si>
    <t>Notes:
•	Pre-Req - LEA has not recevied Dual Credit Faculty Expansion Grant previously
•	Award Priority Point - Priority given to small/rural LEA with enrollment of less than 1,800 students
•	Award Calculation Notes - $25,000/teacher; Maximum $200,000/campus and $499,000/district</t>
  </si>
  <si>
    <t>Decision Point 10: New School Models</t>
  </si>
  <si>
    <t>10a</t>
  </si>
  <si>
    <t>Whole School Model Planning and Implementation Support</t>
  </si>
  <si>
    <t>Does LEA want Decision 10a supports?</t>
  </si>
  <si>
    <t># of campuses for school redesign with blended learning model</t>
  </si>
  <si>
    <t># of campuses for school redesign with rural school models</t>
  </si>
  <si>
    <t xml:space="preserve"># of new campuses being created </t>
  </si>
  <si>
    <t>Notes:
•	Award Priority Points:
 • All grantees: LEA has an Office of Innovation; Percentage of students economically disadvantaged 75% or higher in the LEA; LEA has more than 10% of schools rated D or F by the most recent TEA Accountability Ratings
   • Redesign Cohort: TEA will fund all eligible C-F rated campuses; thereafter up to 5 grants will be awarded to B campuses.
•	Award Calculation Notes - Includes $250K planning grant and continuation grant contingent on achieving planning requirements ($500K for blended and rural models, $1M for new school)</t>
  </si>
  <si>
    <t>10b</t>
  </si>
  <si>
    <t>School Action Fund Implementation Support for ACE Campuses</t>
  </si>
  <si>
    <t>Does LEA want Decision 10b supports?</t>
  </si>
  <si>
    <t># of currently participating ACE campuses without implementation grant</t>
  </si>
  <si>
    <t xml:space="preserve">Notes:
•	Pre-Req - Participating ACE campus that has not received an implementation grant
•	Award Priority Points:
 • All grantees: LEA has an Office of Innovation; Percentage of students economically disadvantaged 75% or higher in the LEA; LEA has more than 10% of schools rated D or F by the most recent TEA Accountability Ratings
   • Redesign Cohort: TEA will fund all eligible C-F rated campuses; thereafter up to 5 grants will be awarded to B campuses.
   • ACE Implementation: TEA will first fund up to one eligible ACE implementation grant per LEA, then fund additonal grants until all available grants are awarded </t>
  </si>
  <si>
    <t>TCLAS Grant Calculation Backend Assumptions</t>
  </si>
  <si>
    <t>Instructions</t>
  </si>
  <si>
    <t>DATA VALIDATION LIST</t>
  </si>
  <si>
    <t>ADSY Wksht</t>
  </si>
  <si>
    <t xml:space="preserve">Additional information needed to calculate grant estimates included here. </t>
  </si>
  <si>
    <t>FYR Execution Only</t>
  </si>
  <si>
    <t>FYR Planning Only</t>
  </si>
  <si>
    <t>VSL Execution Only</t>
  </si>
  <si>
    <t>General</t>
  </si>
  <si>
    <t>VSL Planning Only</t>
  </si>
  <si>
    <t>General Assumptions</t>
  </si>
  <si>
    <t>FTE</t>
  </si>
  <si>
    <t>Use for Decision 1 a-c</t>
  </si>
  <si>
    <t>District Tier</t>
  </si>
  <si>
    <t>Amount per year</t>
  </si>
  <si>
    <t>Lower bound enrollment</t>
  </si>
  <si>
    <t>Upper bound enrollment</t>
  </si>
  <si>
    <t>Very Small</t>
  </si>
  <si>
    <t>Small</t>
  </si>
  <si>
    <t>Small Medium</t>
  </si>
  <si>
    <t>Medium Large</t>
  </si>
  <si>
    <t>Large</t>
  </si>
  <si>
    <t>Very Large</t>
  </si>
  <si>
    <t>Use for Decision 2a</t>
  </si>
  <si>
    <t>Extra amount per teacher</t>
  </si>
  <si>
    <t>Baseline cost per district</t>
  </si>
  <si>
    <t>Cost per teacher</t>
  </si>
  <si>
    <t>Use for Decision 2b</t>
  </si>
  <si>
    <t>Print Materials</t>
  </si>
  <si>
    <t>Assumptions</t>
  </si>
  <si>
    <t>Avg K-5 students per classroom</t>
  </si>
  <si>
    <t>Avg 6-8 students per classroom</t>
  </si>
  <si>
    <t>Avg amount per K-5 teacher kit</t>
  </si>
  <si>
    <t>Avg amount per student kit</t>
  </si>
  <si>
    <t>Avg FY amount per K-5 teacher</t>
  </si>
  <si>
    <t>Avg FY amount per 6-12 teacher</t>
  </si>
  <si>
    <t>Avg FY per Teacher</t>
  </si>
  <si>
    <t>Avg Pilot Unit amount per K-5 teacher</t>
  </si>
  <si>
    <t>Avg Pilot amount per 6-12 teacher</t>
  </si>
  <si>
    <t>Avg Pilot per Teacher</t>
  </si>
  <si>
    <t>Use for Decision 2c</t>
  </si>
  <si>
    <t>Minimum coach to teacher ratio</t>
  </si>
  <si>
    <t>Assumptions for Decision 3 A</t>
  </si>
  <si>
    <t>Avg School Cost</t>
  </si>
  <si>
    <t>Assumptions for Decision 3 B</t>
  </si>
  <si>
    <t>Est'd per student cost</t>
  </si>
  <si>
    <t>Assumptions for Decision 3 C</t>
  </si>
  <si>
    <t>Learning Dynamics License Package 1 - Teachers</t>
  </si>
  <si>
    <t>Learning Dynamics License Package 1 - Students</t>
  </si>
  <si>
    <t>Learning Dynamics Package 2 - Households</t>
  </si>
  <si>
    <t>Assumptions for Decision 3 D</t>
  </si>
  <si>
    <t>Expected # of Students</t>
  </si>
  <si>
    <t>Monthly Cost @ 15K Students</t>
  </si>
  <si>
    <t># of months</t>
  </si>
  <si>
    <t>License through Sep2022</t>
  </si>
  <si>
    <t>Average Total Cost per Student</t>
  </si>
  <si>
    <t>Assumptions for Decision 3 E</t>
  </si>
  <si>
    <t xml:space="preserve">English </t>
  </si>
  <si>
    <t>Math</t>
  </si>
  <si>
    <t>Counselor</t>
  </si>
  <si>
    <t>TSIA</t>
  </si>
  <si>
    <t>Assumptions for Decision 4</t>
  </si>
  <si>
    <t>Drop downs for question</t>
  </si>
  <si>
    <t>Para - Certification</t>
  </si>
  <si>
    <t xml:space="preserve"> -SELECT-</t>
  </si>
  <si>
    <t>Para - Bachelor's Degree &amp; Certification</t>
  </si>
  <si>
    <t>Yes, we have a comprehensive, high-quality Education and Training curriculum.</t>
  </si>
  <si>
    <t>E&amp;T - Not Dual Credit</t>
  </si>
  <si>
    <t>Yes, our teachers have instructional materials to support Education and Training courses, but it is not a complete curriculum.</t>
  </si>
  <si>
    <t>E&amp;T - Dual Credit</t>
  </si>
  <si>
    <t xml:space="preserve">No, we do not have high-quality instructional materials for Education and Training courses. </t>
  </si>
  <si>
    <t>Imp - without existing E&amp;T courses in 21-22</t>
  </si>
  <si>
    <t xml:space="preserve">Imp - HS with existing E&amp;T offering that IS dual credit </t>
  </si>
  <si>
    <t xml:space="preserve">Imp - HS with existing E&amp;T courses that is NOT dual credit </t>
  </si>
  <si>
    <t>Assumptions for Decision 5</t>
  </si>
  <si>
    <t>Resident</t>
  </si>
  <si>
    <t>Resident - Implementation</t>
  </si>
  <si>
    <t>In-kind services</t>
  </si>
  <si>
    <t>$50K per campus per year for 2 years</t>
  </si>
  <si>
    <t>Assumptions for Decision 6</t>
  </si>
  <si>
    <t>Per student</t>
  </si>
  <si>
    <t>Per tutor</t>
  </si>
  <si>
    <t>Assumptions for Decision 7 - FYR</t>
  </si>
  <si>
    <t>LEA Amount - Planning</t>
  </si>
  <si>
    <t>Per Campus</t>
  </si>
  <si>
    <t>LEA Amount - Execution</t>
  </si>
  <si>
    <t>ADSY PM</t>
  </si>
  <si>
    <t>ADA</t>
  </si>
  <si>
    <t>Days to close the gap (for continuation)</t>
  </si>
  <si>
    <t>Assumptions for Decision 8 - Summer</t>
  </si>
  <si>
    <t xml:space="preserve">Campuses  </t>
  </si>
  <si>
    <t>Assumptions for Decision 9</t>
  </si>
  <si>
    <t>P-TECH Network Planning &amp; Implementation</t>
  </si>
  <si>
    <t>Assumptions for Decision 10</t>
  </si>
  <si>
    <t>Planning</t>
  </si>
  <si>
    <t>Implementation Grant: Redesign with Blended Learning</t>
  </si>
  <si>
    <t>Implementation Grant: Redesign with Rural Schools</t>
  </si>
  <si>
    <t>Implementation Grant: New School progress met</t>
  </si>
  <si>
    <t>ACE progress met</t>
  </si>
  <si>
    <t>Notes:
•	Pre-Req - Participation in 7a
•	Other - Contingent on board approval of ADSY calendar</t>
  </si>
  <si>
    <r>
      <t>TCLAS Grant Calculation</t>
    </r>
    <r>
      <rPr>
        <b/>
        <sz val="14"/>
        <color rgb="FFFF0000"/>
        <rFont val="Arial"/>
        <family val="2"/>
      </rPr>
      <t xml:space="preserve"> - Updated 8.16.2021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</si>
</sst>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0.0"/>
    <numFmt numFmtId="166" formatCode="_([$$-409]* #,##0_);_([$$-409]* \(#,##0\);_([$$-409]*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9"/>
      <color rgb="FF000000"/>
      <name val="Arial"/>
      <family val="2"/>
    </font>
    <font>
      <sz val="10"/>
      <color rgb="FFFFFFFF"/>
      <name val="Arial"/>
      <family val="2"/>
    </font>
    <font>
      <b/>
      <sz val="9"/>
      <color rgb="FF000000"/>
      <name val="Arial"/>
      <family val="2"/>
    </font>
    <font>
      <sz val="9"/>
      <color theme="1"/>
      <name val="Calibri"/>
      <family val="2"/>
      <scheme val="minor"/>
    </font>
    <font>
      <b/>
      <sz val="14"/>
      <color theme="1"/>
      <name val="Calibri"/>
      <family val="2"/>
      <scheme val="minor"/>
    </font>
    <font>
      <sz val="9"/>
      <color rgb="FF000000"/>
      <name val="Calibri"/>
      <family val="2"/>
      <scheme val="minor"/>
    </font>
    <font>
      <b/>
      <sz val="9"/>
      <color rgb="FF0070C0"/>
      <name val="Calibri"/>
      <family val="2"/>
      <scheme val="minor"/>
    </font>
    <font>
      <sz val="11"/>
      <color rgb="FF333333"/>
      <name val="Calibri"/>
      <family val="2"/>
      <scheme val="minor"/>
    </font>
    <font>
      <sz val="10"/>
      <color rgb="FFFFFFFF"/>
      <name val="Calibri"/>
      <family val="2"/>
      <scheme val="minor"/>
    </font>
    <font>
      <b/>
      <sz val="9"/>
      <color rgb="FF00000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rgb="FF333333"/>
      <name val="Calibri"/>
      <family val="2"/>
      <scheme val="minor"/>
    </font>
    <font>
      <sz val="10"/>
      <color rgb="FF000000"/>
      <name val="Calibri"/>
      <family val="2"/>
      <scheme val="minor"/>
    </font>
    <font>
      <b/>
      <sz val="14"/>
      <color rgb="FF000000"/>
      <name val="Calibri"/>
      <family val="2"/>
      <scheme val="minor"/>
    </font>
    <font>
      <sz val="9"/>
      <color rgb="FF000000"/>
      <name val="Calibri"/>
      <family val="2"/>
    </font>
    <font>
      <b/>
      <sz val="11"/>
      <color theme="1"/>
      <name val="Calibri"/>
      <family val="2"/>
      <scheme val="minor"/>
    </font>
    <font>
      <b/>
      <sz val="10"/>
      <color rgb="FFFFFFFF"/>
      <name val="Arial"/>
      <family val="2"/>
    </font>
    <font>
      <sz val="8"/>
      <name val="Calibri"/>
      <family val="2"/>
      <scheme val="minor"/>
    </font>
    <font>
      <sz val="9"/>
      <color rgb="FF363534"/>
      <name val="Calibri"/>
      <family val="2"/>
      <scheme val="minor"/>
    </font>
    <font>
      <b/>
      <sz val="9"/>
      <color theme="1"/>
      <name val="Calibri"/>
      <family val="2"/>
      <scheme val="minor"/>
    </font>
    <font>
      <sz val="9"/>
      <color theme="1"/>
      <name val="Arial"/>
      <family val="2"/>
    </font>
    <font>
      <b/>
      <sz val="14"/>
      <color theme="1"/>
      <name val="Arial"/>
      <family val="2"/>
    </font>
    <font>
      <sz val="10"/>
      <color rgb="FF363534"/>
      <name val="Calibri"/>
      <family val="2"/>
      <scheme val="minor"/>
    </font>
    <font>
      <u/>
      <sz val="11"/>
      <color theme="10"/>
      <name val="Calibri"/>
      <family val="2"/>
      <scheme val="minor"/>
    </font>
    <font>
      <b/>
      <sz val="14"/>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rgb="FF808080"/>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tint="0.39997558519241921"/>
        <bgColor indexed="64"/>
      </patternFill>
    </fill>
    <fill>
      <patternFill patternType="solid">
        <fgColor rgb="FFD0CECE"/>
        <bgColor indexed="64"/>
      </patternFill>
    </fill>
    <fill>
      <patternFill patternType="solid">
        <fgColor theme="2"/>
        <bgColor indexed="64"/>
      </patternFill>
    </fill>
  </fills>
  <borders count="41">
    <border>
      <left/>
      <right/>
      <top/>
      <bottom/>
      <diagonal/>
    </border>
    <border>
      <left style="medium">
        <color rgb="FFFFFFFF"/>
      </left>
      <right style="medium">
        <color rgb="FFFFFFFF"/>
      </right>
      <top style="dotted">
        <color rgb="FF808080"/>
      </top>
      <bottom style="dotted">
        <color rgb="FF808080"/>
      </bottom>
      <diagonal/>
    </border>
    <border>
      <left style="medium">
        <color rgb="FFFFFFFF"/>
      </left>
      <right style="medium">
        <color rgb="FFFFFFFF"/>
      </right>
      <top style="medium">
        <color rgb="FFFFFFFF"/>
      </top>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right/>
      <top style="medium">
        <color rgb="FFFFFF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rgb="FFFFFFFF"/>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FFFF"/>
      </left>
      <right/>
      <top style="medium">
        <color rgb="FFFFFFFF"/>
      </top>
      <bottom/>
      <diagonal/>
    </border>
    <border>
      <left style="medium">
        <color rgb="FFFFFFFF"/>
      </left>
      <right style="medium">
        <color rgb="FFFFFFFF"/>
      </right>
      <top/>
      <bottom style="dotted">
        <color rgb="FF808080"/>
      </bottom>
      <diagonal/>
    </border>
    <border>
      <left style="medium">
        <color rgb="FFFFFFFF"/>
      </left>
      <right style="medium">
        <color rgb="FFFFFFFF"/>
      </right>
      <top/>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rgb="FFFFFFFF"/>
      </left>
      <right/>
      <top/>
      <bottom style="dotted">
        <color rgb="FF808080"/>
      </bottom>
      <diagonal/>
    </border>
    <border>
      <left/>
      <right/>
      <top style="medium">
        <color theme="0"/>
      </top>
      <bottom/>
      <diagonal/>
    </border>
    <border>
      <left style="thin">
        <color theme="0"/>
      </left>
      <right style="thin">
        <color theme="0"/>
      </right>
      <top style="thin">
        <color theme="0"/>
      </top>
      <bottom style="thin">
        <color theme="0"/>
      </bottom>
      <diagonal/>
    </border>
    <border>
      <left style="medium">
        <color rgb="FFFFFFFF"/>
      </left>
      <right/>
      <top style="dotted">
        <color rgb="FF808080"/>
      </top>
      <bottom/>
      <diagonal/>
    </border>
    <border>
      <left/>
      <right/>
      <top style="dotted">
        <color rgb="FF808080"/>
      </top>
      <bottom/>
      <diagonal/>
    </border>
    <border>
      <left style="medium">
        <color rgb="FFFFFFFF"/>
      </left>
      <right/>
      <top style="dotted">
        <color rgb="FF808080"/>
      </top>
      <bottom style="dotted">
        <color rgb="FF808080"/>
      </bottom>
      <diagonal/>
    </border>
    <border>
      <left/>
      <right/>
      <top style="dotted">
        <color rgb="FF808080"/>
      </top>
      <bottom style="dotted">
        <color rgb="FF808080"/>
      </bottom>
      <diagonal/>
    </border>
    <border>
      <left/>
      <right style="medium">
        <color rgb="FFFFFFFF"/>
      </right>
      <top style="dotted">
        <color rgb="FF808080"/>
      </top>
      <bottom style="dotted">
        <color rgb="FF808080"/>
      </bottom>
      <diagonal/>
    </border>
    <border>
      <left/>
      <right style="medium">
        <color rgb="FFFFFFFF"/>
      </right>
      <top/>
      <bottom style="dotted">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right style="medium">
        <color rgb="FFFFFFFF"/>
      </right>
      <top/>
      <bottom/>
      <diagonal/>
    </border>
  </borders>
  <cellStyleXfs count="2">
    <xf numFmtId="0" fontId="0" fillId="0" borderId="0"/>
    <xf numFmtId="0" fontId="28" fillId="0" borderId="0" applyNumberFormat="0" applyFill="0" applyBorder="0" applyAlignment="0" applyProtection="0"/>
  </cellStyleXfs>
  <cellXfs count="204">
    <xf numFmtId="0" fontId="0" fillId="0" borderId="0" xfId="0"/>
    <xf numFmtId="0" fontId="1" fillId="2" borderId="0" xfId="0" applyFont="1" applyFill="1"/>
    <xf numFmtId="0" fontId="1" fillId="2" borderId="0" xfId="0" applyFont="1" applyFill="1" applyAlignment="1">
      <alignment horizontal="center"/>
    </xf>
    <xf numFmtId="6" fontId="3" fillId="0" borderId="1" xfId="0" applyNumberFormat="1" applyFont="1" applyBorder="1" applyAlignment="1">
      <alignment vertical="center" wrapText="1" readingOrder="1"/>
    </xf>
    <xf numFmtId="8" fontId="1" fillId="2" borderId="0" xfId="0" applyNumberFormat="1" applyFont="1" applyFill="1"/>
    <xf numFmtId="8" fontId="0" fillId="2" borderId="0" xfId="0" applyNumberFormat="1" applyFont="1" applyFill="1"/>
    <xf numFmtId="0" fontId="2" fillId="4" borderId="4" xfId="0" applyFont="1" applyFill="1" applyBorder="1" applyAlignment="1"/>
    <xf numFmtId="6" fontId="3" fillId="6" borderId="1" xfId="0" applyNumberFormat="1" applyFont="1" applyFill="1" applyBorder="1" applyAlignment="1">
      <alignment vertical="center" wrapText="1" readingOrder="1"/>
    </xf>
    <xf numFmtId="0" fontId="6" fillId="2" borderId="11" xfId="0" applyFont="1" applyFill="1" applyBorder="1" applyAlignment="1">
      <alignment wrapText="1"/>
    </xf>
    <xf numFmtId="6" fontId="5" fillId="6" borderId="1" xfId="0" applyNumberFormat="1" applyFont="1" applyFill="1" applyBorder="1" applyAlignment="1">
      <alignment vertical="center" wrapText="1" readingOrder="1"/>
    </xf>
    <xf numFmtId="0" fontId="0" fillId="2" borderId="0" xfId="0" applyFont="1" applyFill="1"/>
    <xf numFmtId="0" fontId="0" fillId="2" borderId="0" xfId="0" applyFont="1" applyFill="1" applyAlignment="1">
      <alignment horizontal="center"/>
    </xf>
    <xf numFmtId="0" fontId="0" fillId="0" borderId="0" xfId="0" applyFont="1"/>
    <xf numFmtId="0" fontId="7" fillId="2" borderId="0" xfId="0" applyFont="1" applyFill="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2" borderId="10" xfId="0" applyFont="1" applyFill="1" applyBorder="1" applyAlignment="1">
      <alignment horizontal="center"/>
    </xf>
    <xf numFmtId="0" fontId="8" fillId="0" borderId="1" xfId="0" applyFont="1" applyBorder="1" applyAlignment="1">
      <alignment horizontal="left" vertical="center" wrapText="1" readingOrder="1"/>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center"/>
    </xf>
    <xf numFmtId="0" fontId="7" fillId="2" borderId="6" xfId="0" applyFont="1" applyFill="1" applyBorder="1"/>
    <xf numFmtId="0" fontId="0" fillId="2" borderId="8" xfId="0" applyFont="1" applyFill="1" applyBorder="1" applyAlignment="1">
      <alignment horizontal="center"/>
    </xf>
    <xf numFmtId="0" fontId="7" fillId="2" borderId="9" xfId="0" applyFont="1" applyFill="1" applyBorder="1"/>
    <xf numFmtId="0" fontId="7" fillId="2" borderId="0" xfId="0" applyFont="1" applyFill="1" applyBorder="1"/>
    <xf numFmtId="6" fontId="10" fillId="3" borderId="0" xfId="0" applyNumberFormat="1" applyFont="1" applyFill="1" applyBorder="1" applyAlignment="1">
      <alignment vertical="center" wrapText="1"/>
    </xf>
    <xf numFmtId="0" fontId="11" fillId="5" borderId="2" xfId="0" applyFont="1" applyFill="1" applyBorder="1" applyAlignment="1">
      <alignment vertical="center" wrapText="1" readingOrder="1"/>
    </xf>
    <xf numFmtId="3" fontId="9" fillId="7" borderId="1" xfId="0" applyNumberFormat="1" applyFont="1" applyFill="1" applyBorder="1" applyAlignment="1">
      <alignment horizontal="right" vertical="center" wrapText="1" readingOrder="1"/>
    </xf>
    <xf numFmtId="6" fontId="8" fillId="0" borderId="1" xfId="0" applyNumberFormat="1" applyFont="1" applyBorder="1" applyAlignment="1">
      <alignment vertical="center" wrapText="1" readingOrder="1"/>
    </xf>
    <xf numFmtId="6" fontId="10" fillId="3" borderId="10" xfId="0" applyNumberFormat="1" applyFont="1" applyFill="1" applyBorder="1" applyAlignment="1">
      <alignment vertical="center" wrapText="1"/>
    </xf>
    <xf numFmtId="0" fontId="9" fillId="7" borderId="1" xfId="0" applyFont="1" applyFill="1" applyBorder="1" applyAlignment="1">
      <alignment horizontal="right" vertical="center" wrapText="1" readingOrder="1"/>
    </xf>
    <xf numFmtId="0" fontId="12" fillId="6" borderId="1" xfId="0" applyFont="1" applyFill="1" applyBorder="1" applyAlignment="1">
      <alignment horizontal="left" vertical="center" wrapText="1" readingOrder="1"/>
    </xf>
    <xf numFmtId="6" fontId="12" fillId="6" borderId="1" xfId="0" applyNumberFormat="1" applyFont="1" applyFill="1" applyBorder="1" applyAlignment="1">
      <alignment vertical="center" wrapText="1" readingOrder="1"/>
    </xf>
    <xf numFmtId="0" fontId="6" fillId="2" borderId="13" xfId="0" applyFont="1" applyFill="1" applyBorder="1"/>
    <xf numFmtId="0" fontId="8" fillId="8" borderId="1" xfId="0" applyFont="1" applyFill="1" applyBorder="1" applyAlignment="1">
      <alignment horizontal="left" vertical="center" wrapText="1" readingOrder="1"/>
    </xf>
    <xf numFmtId="6" fontId="8" fillId="8" borderId="1" xfId="0" applyNumberFormat="1" applyFont="1" applyFill="1" applyBorder="1" applyAlignment="1">
      <alignment vertical="center" wrapText="1" readingOrder="1"/>
    </xf>
    <xf numFmtId="0" fontId="7" fillId="2" borderId="0" xfId="0" applyFont="1" applyFill="1" applyAlignment="1">
      <alignment horizontal="center"/>
    </xf>
    <xf numFmtId="0" fontId="0" fillId="2" borderId="7" xfId="0" applyFont="1" applyFill="1" applyBorder="1" applyAlignment="1">
      <alignment horizontal="center"/>
    </xf>
    <xf numFmtId="0" fontId="0" fillId="2" borderId="13" xfId="0" applyFont="1" applyFill="1" applyBorder="1" applyAlignment="1">
      <alignment horizontal="center"/>
    </xf>
    <xf numFmtId="0" fontId="7" fillId="2" borderId="7" xfId="0" applyFont="1" applyFill="1" applyBorder="1" applyAlignment="1">
      <alignment horizontal="center"/>
    </xf>
    <xf numFmtId="0" fontId="8" fillId="0" borderId="1" xfId="0" applyFont="1" applyBorder="1" applyAlignment="1">
      <alignment horizontal="center" vertical="center" wrapText="1" readingOrder="1"/>
    </xf>
    <xf numFmtId="49" fontId="8" fillId="0" borderId="1" xfId="0" applyNumberFormat="1" applyFont="1" applyBorder="1" applyAlignment="1">
      <alignment horizontal="center" vertical="center" wrapText="1" readingOrder="1"/>
    </xf>
    <xf numFmtId="0" fontId="0" fillId="0" borderId="0" xfId="0" applyFont="1" applyAlignment="1">
      <alignment horizontal="center"/>
    </xf>
    <xf numFmtId="0" fontId="7" fillId="2" borderId="0" xfId="0" applyFont="1" applyFill="1" applyBorder="1" applyAlignment="1">
      <alignment horizontal="left"/>
    </xf>
    <xf numFmtId="0" fontId="12" fillId="6" borderId="1" xfId="0" applyFont="1" applyFill="1" applyBorder="1" applyAlignment="1">
      <alignment horizontal="left" vertical="center" readingOrder="1"/>
    </xf>
    <xf numFmtId="0" fontId="13" fillId="2" borderId="0" xfId="0" applyFont="1" applyFill="1"/>
    <xf numFmtId="0" fontId="14" fillId="2" borderId="0" xfId="0" applyFont="1" applyFill="1"/>
    <xf numFmtId="0" fontId="13" fillId="2" borderId="0" xfId="0" applyFont="1" applyFill="1" applyAlignment="1">
      <alignment horizontal="center"/>
    </xf>
    <xf numFmtId="0" fontId="15" fillId="4" borderId="4" xfId="0" applyFont="1" applyFill="1" applyBorder="1" applyAlignment="1"/>
    <xf numFmtId="0" fontId="13" fillId="2" borderId="6" xfId="0" applyFont="1" applyFill="1" applyBorder="1"/>
    <xf numFmtId="0" fontId="13" fillId="2" borderId="7" xfId="0" applyFont="1" applyFill="1" applyBorder="1"/>
    <xf numFmtId="0" fontId="14" fillId="2" borderId="7" xfId="0" applyFont="1" applyFill="1" applyBorder="1" applyAlignment="1">
      <alignment horizontal="left"/>
    </xf>
    <xf numFmtId="6" fontId="16" fillId="3" borderId="7" xfId="0" applyNumberFormat="1" applyFont="1" applyFill="1" applyBorder="1" applyAlignment="1">
      <alignment vertical="center" wrapText="1"/>
    </xf>
    <xf numFmtId="0" fontId="13" fillId="2" borderId="7" xfId="0" applyFont="1" applyFill="1" applyBorder="1" applyAlignment="1">
      <alignment horizontal="center"/>
    </xf>
    <xf numFmtId="0" fontId="13" fillId="2" borderId="8" xfId="0" applyFont="1" applyFill="1" applyBorder="1"/>
    <xf numFmtId="0" fontId="13" fillId="2" borderId="9" xfId="0" applyFont="1" applyFill="1" applyBorder="1"/>
    <xf numFmtId="0" fontId="13" fillId="2" borderId="0" xfId="0" applyFont="1" applyFill="1" applyBorder="1"/>
    <xf numFmtId="0" fontId="14" fillId="2" borderId="0" xfId="0" applyFont="1" applyFill="1" applyBorder="1" applyAlignment="1">
      <alignment horizontal="left"/>
    </xf>
    <xf numFmtId="6" fontId="16" fillId="3" borderId="0" xfId="0" applyNumberFormat="1" applyFont="1" applyFill="1" applyBorder="1" applyAlignment="1">
      <alignment vertical="center" wrapText="1"/>
    </xf>
    <xf numFmtId="0" fontId="13" fillId="2" borderId="0" xfId="0" applyFont="1" applyFill="1" applyBorder="1" applyAlignment="1">
      <alignment horizontal="center"/>
    </xf>
    <xf numFmtId="0" fontId="13" fillId="2" borderId="10" xfId="0" applyFont="1" applyFill="1" applyBorder="1"/>
    <xf numFmtId="0" fontId="17" fillId="0" borderId="1" xfId="0" applyFont="1" applyBorder="1" applyAlignment="1">
      <alignment horizontal="left" vertical="center" wrapText="1" readingOrder="1"/>
    </xf>
    <xf numFmtId="6" fontId="17" fillId="0" borderId="1" xfId="0" applyNumberFormat="1" applyFont="1" applyBorder="1" applyAlignment="1">
      <alignment vertical="center" wrapText="1" readingOrder="1"/>
    </xf>
    <xf numFmtId="3" fontId="17" fillId="0" borderId="1" xfId="0" applyNumberFormat="1" applyFont="1" applyBorder="1" applyAlignment="1">
      <alignment vertical="center" wrapText="1" readingOrder="1"/>
    </xf>
    <xf numFmtId="0" fontId="13" fillId="2" borderId="12" xfId="0" applyFont="1" applyFill="1" applyBorder="1"/>
    <xf numFmtId="0" fontId="13" fillId="2" borderId="13" xfId="0" applyFont="1" applyFill="1" applyBorder="1"/>
    <xf numFmtId="0" fontId="13" fillId="2" borderId="14" xfId="0" applyFont="1" applyFill="1" applyBorder="1"/>
    <xf numFmtId="0" fontId="11" fillId="9" borderId="17" xfId="0" applyFont="1" applyFill="1" applyBorder="1" applyAlignment="1">
      <alignment horizontal="center" vertical="center" wrapText="1" readingOrder="1"/>
    </xf>
    <xf numFmtId="0" fontId="17" fillId="9" borderId="1" xfId="0" applyFont="1" applyFill="1" applyBorder="1" applyAlignment="1">
      <alignment horizontal="left" vertical="center" wrapText="1" readingOrder="1"/>
    </xf>
    <xf numFmtId="6" fontId="17" fillId="9" borderId="1" xfId="0" applyNumberFormat="1" applyFont="1" applyFill="1" applyBorder="1" applyAlignment="1">
      <alignment vertical="center" wrapText="1" readingOrder="1"/>
    </xf>
    <xf numFmtId="0" fontId="0" fillId="0" borderId="0" xfId="0" applyFont="1" applyBorder="1"/>
    <xf numFmtId="0" fontId="0" fillId="0" borderId="9" xfId="0" applyFont="1" applyBorder="1"/>
    <xf numFmtId="0" fontId="0" fillId="0" borderId="10" xfId="0" applyFont="1" applyBorder="1"/>
    <xf numFmtId="0" fontId="0" fillId="0" borderId="12" xfId="0" applyFont="1" applyBorder="1"/>
    <xf numFmtId="0" fontId="0" fillId="0" borderId="13" xfId="0" applyFont="1" applyBorder="1" applyAlignment="1">
      <alignment horizontal="center"/>
    </xf>
    <xf numFmtId="0" fontId="0" fillId="0" borderId="13" xfId="0" applyFont="1" applyBorder="1"/>
    <xf numFmtId="0" fontId="0" fillId="0" borderId="14" xfId="0" applyFont="1" applyBorder="1"/>
    <xf numFmtId="8" fontId="13" fillId="2" borderId="0" xfId="0" applyNumberFormat="1" applyFont="1" applyFill="1" applyBorder="1"/>
    <xf numFmtId="0" fontId="6" fillId="0" borderId="0" xfId="0" applyFont="1"/>
    <xf numFmtId="0" fontId="8" fillId="0" borderId="1" xfId="0" applyFont="1" applyFill="1" applyBorder="1" applyAlignment="1">
      <alignment horizontal="center" vertical="center" wrapText="1" readingOrder="1"/>
    </xf>
    <xf numFmtId="0" fontId="8" fillId="0" borderId="1" xfId="0" applyFont="1" applyFill="1" applyBorder="1" applyAlignment="1">
      <alignment horizontal="left" vertical="center" wrapText="1" readingOrder="1"/>
    </xf>
    <xf numFmtId="0" fontId="0" fillId="2" borderId="7" xfId="0" applyFill="1" applyBorder="1"/>
    <xf numFmtId="0" fontId="0" fillId="2" borderId="8" xfId="0" applyFill="1" applyBorder="1" applyAlignment="1">
      <alignment horizontal="center"/>
    </xf>
    <xf numFmtId="6" fontId="10" fillId="3" borderId="0" xfId="0" applyNumberFormat="1" applyFont="1" applyFill="1" applyAlignment="1">
      <alignment vertical="center" wrapText="1"/>
    </xf>
    <xf numFmtId="0" fontId="0" fillId="2" borderId="10" xfId="0" applyFill="1" applyBorder="1" applyAlignment="1">
      <alignment horizontal="center"/>
    </xf>
    <xf numFmtId="0" fontId="0" fillId="2" borderId="9" xfId="0" applyFill="1" applyBorder="1"/>
    <xf numFmtId="0" fontId="0" fillId="2" borderId="10" xfId="0" applyFill="1" applyBorder="1"/>
    <xf numFmtId="0" fontId="0" fillId="2" borderId="12" xfId="0" applyFill="1" applyBorder="1"/>
    <xf numFmtId="0" fontId="0" fillId="2" borderId="13" xfId="0" applyFill="1" applyBorder="1" applyAlignment="1">
      <alignment horizontal="center"/>
    </xf>
    <xf numFmtId="0" fontId="0" fillId="2" borderId="13" xfId="0" applyFill="1" applyBorder="1"/>
    <xf numFmtId="0" fontId="0" fillId="2" borderId="14" xfId="0" applyFill="1" applyBorder="1" applyAlignment="1">
      <alignment horizontal="center"/>
    </xf>
    <xf numFmtId="0" fontId="17" fillId="0" borderId="0" xfId="0" applyFont="1" applyBorder="1" applyAlignment="1">
      <alignment horizontal="left" vertical="center" wrapText="1" readingOrder="1"/>
    </xf>
    <xf numFmtId="0" fontId="17" fillId="0" borderId="17" xfId="0" applyFont="1" applyBorder="1" applyAlignment="1">
      <alignment horizontal="left" vertical="center" wrapText="1" readingOrder="1"/>
    </xf>
    <xf numFmtId="3" fontId="17" fillId="0" borderId="17" xfId="0" applyNumberFormat="1" applyFont="1" applyBorder="1" applyAlignment="1">
      <alignment vertical="center" wrapText="1" readingOrder="1"/>
    </xf>
    <xf numFmtId="0" fontId="7" fillId="2" borderId="18" xfId="0" applyFont="1" applyFill="1" applyBorder="1"/>
    <xf numFmtId="0" fontId="0" fillId="0" borderId="19" xfId="0" applyFont="1" applyBorder="1" applyAlignment="1">
      <alignment horizontal="center"/>
    </xf>
    <xf numFmtId="0" fontId="0" fillId="0" borderId="19" xfId="0" applyFont="1" applyBorder="1"/>
    <xf numFmtId="0" fontId="0" fillId="2" borderId="20" xfId="0" applyFill="1" applyBorder="1" applyAlignment="1">
      <alignment horizontal="center"/>
    </xf>
    <xf numFmtId="0" fontId="18" fillId="2" borderId="0" xfId="0" applyFont="1" applyFill="1" applyBorder="1" applyAlignment="1">
      <alignment horizontal="left"/>
    </xf>
    <xf numFmtId="164" fontId="17" fillId="0" borderId="1" xfId="0" applyNumberFormat="1" applyFont="1" applyBorder="1" applyAlignment="1">
      <alignment vertical="center" wrapText="1" readingOrder="1"/>
    </xf>
    <xf numFmtId="164" fontId="17" fillId="0" borderId="17" xfId="0" applyNumberFormat="1" applyFont="1" applyBorder="1" applyAlignment="1">
      <alignment vertical="center" wrapText="1" readingOrder="1"/>
    </xf>
    <xf numFmtId="164" fontId="17" fillId="0" borderId="0" xfId="0" applyNumberFormat="1" applyFont="1" applyBorder="1" applyAlignment="1">
      <alignment vertical="center" wrapText="1" readingOrder="1"/>
    </xf>
    <xf numFmtId="0" fontId="14" fillId="2" borderId="0" xfId="0" applyFont="1" applyFill="1" applyAlignment="1">
      <alignment horizontal="left"/>
    </xf>
    <xf numFmtId="6" fontId="16" fillId="3" borderId="0" xfId="0" applyNumberFormat="1" applyFont="1" applyFill="1" applyAlignment="1">
      <alignment vertical="center" wrapText="1"/>
    </xf>
    <xf numFmtId="0" fontId="18" fillId="2" borderId="0" xfId="0" applyFont="1" applyFill="1" applyAlignment="1">
      <alignment horizontal="left"/>
    </xf>
    <xf numFmtId="0" fontId="8" fillId="0" borderId="0" xfId="0" applyFont="1" applyBorder="1" applyAlignment="1">
      <alignment horizontal="left" vertical="center" wrapText="1" readingOrder="1"/>
    </xf>
    <xf numFmtId="18" fontId="8" fillId="0" borderId="1" xfId="0" applyNumberFormat="1" applyFont="1" applyBorder="1" applyAlignment="1">
      <alignment horizontal="center" vertical="center" wrapText="1" readingOrder="1"/>
    </xf>
    <xf numFmtId="0" fontId="17" fillId="0" borderId="1" xfId="0" applyFont="1" applyBorder="1" applyAlignment="1">
      <alignment horizontal="left" vertical="center" readingOrder="1"/>
    </xf>
    <xf numFmtId="0" fontId="0" fillId="0" borderId="0" xfId="0" applyFont="1" applyFill="1"/>
    <xf numFmtId="0" fontId="17" fillId="0" borderId="1" xfId="0" applyNumberFormat="1" applyFont="1" applyBorder="1" applyAlignment="1">
      <alignment vertical="center" wrapText="1" readingOrder="1"/>
    </xf>
    <xf numFmtId="0" fontId="4" fillId="5" borderId="21" xfId="0" applyFont="1" applyFill="1" applyBorder="1" applyAlignment="1">
      <alignment horizontal="center" vertical="center" wrapText="1" readingOrder="1"/>
    </xf>
    <xf numFmtId="0" fontId="2" fillId="4" borderId="4" xfId="0" applyFont="1" applyFill="1" applyBorder="1" applyAlignment="1">
      <alignment horizontal="center"/>
    </xf>
    <xf numFmtId="0" fontId="21" fillId="5" borderId="21" xfId="0" applyFont="1" applyFill="1" applyBorder="1" applyAlignment="1">
      <alignment horizontal="center" vertical="center" wrapText="1" readingOrder="1"/>
    </xf>
    <xf numFmtId="6" fontId="5" fillId="0" borderId="1" xfId="0" applyNumberFormat="1" applyFont="1" applyBorder="1" applyAlignment="1">
      <alignment vertical="center" wrapText="1" readingOrder="1"/>
    </xf>
    <xf numFmtId="0" fontId="2" fillId="4" borderId="22" xfId="0" applyFont="1" applyFill="1" applyBorder="1"/>
    <xf numFmtId="0" fontId="0" fillId="2" borderId="0" xfId="0" applyFont="1" applyFill="1" applyAlignment="1"/>
    <xf numFmtId="0" fontId="0" fillId="2" borderId="9" xfId="0" applyFont="1" applyFill="1" applyBorder="1" applyAlignment="1"/>
    <xf numFmtId="0" fontId="0" fillId="0" borderId="0" xfId="0" applyFont="1" applyAlignment="1"/>
    <xf numFmtId="0" fontId="8" fillId="0" borderId="1" xfId="0" applyFont="1" applyBorder="1" applyAlignment="1">
      <alignment horizontal="left" vertical="center" readingOrder="1"/>
    </xf>
    <xf numFmtId="0" fontId="9" fillId="7" borderId="1" xfId="0" applyFont="1" applyFill="1" applyBorder="1" applyAlignment="1">
      <alignment horizontal="left" vertical="center" readingOrder="1"/>
    </xf>
    <xf numFmtId="0" fontId="0" fillId="2" borderId="0" xfId="0" applyFill="1"/>
    <xf numFmtId="6" fontId="8" fillId="0" borderId="1" xfId="0" applyNumberFormat="1" applyFont="1" applyFill="1" applyBorder="1" applyAlignment="1">
      <alignment vertical="center" wrapText="1" readingOrder="1"/>
    </xf>
    <xf numFmtId="0" fontId="8" fillId="0" borderId="24" xfId="0" applyFont="1" applyBorder="1" applyAlignment="1">
      <alignment vertical="top" wrapText="1" readingOrder="1"/>
    </xf>
    <xf numFmtId="6" fontId="10" fillId="3" borderId="0" xfId="0" applyNumberFormat="1" applyFont="1" applyFill="1" applyBorder="1" applyAlignment="1">
      <alignment horizontal="center" vertical="center" wrapText="1"/>
    </xf>
    <xf numFmtId="0" fontId="0" fillId="2" borderId="0" xfId="0" applyFont="1" applyFill="1" applyBorder="1" applyAlignment="1">
      <alignment horizontal="center"/>
    </xf>
    <xf numFmtId="6" fontId="8" fillId="0" borderId="1" xfId="0" applyNumberFormat="1" applyFont="1" applyBorder="1" applyAlignment="1">
      <alignment horizontal="center" vertical="center" wrapText="1" readingOrder="1"/>
    </xf>
    <xf numFmtId="0" fontId="0" fillId="0" borderId="0" xfId="0" applyFont="1" applyBorder="1" applyAlignment="1">
      <alignment horizontal="center"/>
    </xf>
    <xf numFmtId="0" fontId="0" fillId="2" borderId="7" xfId="0" applyFill="1" applyBorder="1" applyAlignment="1">
      <alignment horizontal="center"/>
    </xf>
    <xf numFmtId="6" fontId="10" fillId="3" borderId="0" xfId="0" applyNumberFormat="1" applyFont="1" applyFill="1" applyAlignment="1">
      <alignment horizontal="center" vertical="center" wrapText="1"/>
    </xf>
    <xf numFmtId="0" fontId="19" fillId="0" borderId="0" xfId="0" applyFont="1" applyAlignment="1">
      <alignment horizontal="center" wrapText="1"/>
    </xf>
    <xf numFmtId="0" fontId="0" fillId="2" borderId="0" xfId="0" applyFill="1" applyAlignment="1">
      <alignment horizontal="center"/>
    </xf>
    <xf numFmtId="0" fontId="6" fillId="0" borderId="0" xfId="0" applyFont="1" applyAlignment="1">
      <alignment horizontal="center"/>
    </xf>
    <xf numFmtId="0" fontId="11" fillId="4" borderId="2" xfId="0" applyFont="1" applyFill="1" applyBorder="1" applyAlignment="1">
      <alignment horizontal="center" vertical="center" wrapText="1" readingOrder="1"/>
    </xf>
    <xf numFmtId="0" fontId="11" fillId="4" borderId="2" xfId="0" applyFont="1" applyFill="1" applyBorder="1" applyAlignment="1">
      <alignment vertical="center" wrapText="1" readingOrder="1"/>
    </xf>
    <xf numFmtId="0" fontId="11" fillId="4" borderId="0" xfId="0" applyFont="1" applyFill="1" applyBorder="1" applyAlignment="1">
      <alignment horizontal="center" vertical="center" wrapText="1" readingOrder="1"/>
    </xf>
    <xf numFmtId="0" fontId="11" fillId="4" borderId="0" xfId="0" applyFont="1" applyFill="1" applyAlignment="1">
      <alignment horizontal="center" vertical="center" wrapText="1" readingOrder="1"/>
    </xf>
    <xf numFmtId="0" fontId="0" fillId="3" borderId="0" xfId="0" applyFont="1" applyFill="1"/>
    <xf numFmtId="0" fontId="0" fillId="3" borderId="9" xfId="0" applyFont="1" applyFill="1" applyBorder="1"/>
    <xf numFmtId="0" fontId="8" fillId="3" borderId="1" xfId="0" applyFont="1" applyFill="1" applyBorder="1" applyAlignment="1">
      <alignment horizontal="center" vertical="center" wrapText="1" readingOrder="1"/>
    </xf>
    <xf numFmtId="0" fontId="8" fillId="3" borderId="1" xfId="0" applyFont="1" applyFill="1" applyBorder="1" applyAlignment="1">
      <alignment horizontal="left" vertical="center" wrapText="1" readingOrder="1"/>
    </xf>
    <xf numFmtId="6" fontId="8" fillId="3" borderId="1" xfId="0" applyNumberFormat="1" applyFont="1" applyFill="1" applyBorder="1" applyAlignment="1">
      <alignment vertical="center" wrapText="1" readingOrder="1"/>
    </xf>
    <xf numFmtId="6" fontId="8" fillId="3" borderId="1" xfId="0" applyNumberFormat="1" applyFont="1" applyFill="1" applyBorder="1" applyAlignment="1">
      <alignment horizontal="center" vertical="center" wrapText="1" readingOrder="1"/>
    </xf>
    <xf numFmtId="0" fontId="11" fillId="11" borderId="2" xfId="0" applyFont="1" applyFill="1" applyBorder="1" applyAlignment="1">
      <alignment horizontal="center" vertical="center" wrapText="1" readingOrder="1"/>
    </xf>
    <xf numFmtId="0" fontId="11" fillId="11" borderId="2" xfId="0" applyFont="1" applyFill="1" applyBorder="1" applyAlignment="1">
      <alignment vertical="center" wrapText="1" readingOrder="1"/>
    </xf>
    <xf numFmtId="0" fontId="11" fillId="11" borderId="0" xfId="0" applyFont="1" applyFill="1" applyBorder="1" applyAlignment="1">
      <alignment horizontal="center" vertical="center" wrapText="1" readingOrder="1"/>
    </xf>
    <xf numFmtId="6" fontId="16" fillId="3" borderId="0" xfId="0" applyNumberFormat="1" applyFont="1" applyFill="1" applyBorder="1" applyAlignment="1">
      <alignment vertical="center"/>
    </xf>
    <xf numFmtId="0" fontId="2" fillId="4" borderId="4" xfId="0" applyFont="1" applyFill="1" applyBorder="1"/>
    <xf numFmtId="0" fontId="23" fillId="0" borderId="29" xfId="0" applyFont="1" applyBorder="1" applyAlignment="1">
      <alignment vertical="center" wrapText="1"/>
    </xf>
    <xf numFmtId="0" fontId="11" fillId="12" borderId="0" xfId="0" applyFont="1" applyFill="1" applyBorder="1" applyAlignment="1">
      <alignment horizontal="center" vertical="center" wrapText="1" readingOrder="1"/>
    </xf>
    <xf numFmtId="6" fontId="17" fillId="10" borderId="1" xfId="0" applyNumberFormat="1" applyFont="1" applyFill="1" applyBorder="1" applyAlignment="1">
      <alignment vertical="center" wrapText="1" readingOrder="1"/>
    </xf>
    <xf numFmtId="8" fontId="0" fillId="0" borderId="0" xfId="0" applyNumberFormat="1" applyFont="1"/>
    <xf numFmtId="6" fontId="8" fillId="0" borderId="1" xfId="0" applyNumberFormat="1" applyFont="1" applyBorder="1" applyAlignment="1">
      <alignment horizontal="right" vertical="center" wrapText="1" readingOrder="1"/>
    </xf>
    <xf numFmtId="3" fontId="0" fillId="0" borderId="0" xfId="0" applyNumberFormat="1" applyFont="1"/>
    <xf numFmtId="165" fontId="0" fillId="0" borderId="0" xfId="0" applyNumberFormat="1" applyFont="1"/>
    <xf numFmtId="3" fontId="8" fillId="0" borderId="1" xfId="0" applyNumberFormat="1" applyFont="1" applyBorder="1" applyAlignment="1">
      <alignment vertical="center" wrapText="1" readingOrder="1"/>
    </xf>
    <xf numFmtId="0" fontId="12" fillId="6" borderId="1" xfId="0" applyFont="1" applyFill="1" applyBorder="1" applyAlignment="1">
      <alignment horizontal="center" vertical="center" wrapText="1" readingOrder="1"/>
    </xf>
    <xf numFmtId="0" fontId="8" fillId="2" borderId="1" xfId="0" applyFont="1" applyFill="1" applyBorder="1" applyAlignment="1">
      <alignment horizontal="left" vertical="center" wrapText="1" readingOrder="1"/>
    </xf>
    <xf numFmtId="0" fontId="8" fillId="2" borderId="1" xfId="0" applyFont="1" applyFill="1" applyBorder="1" applyAlignment="1">
      <alignment horizontal="center" vertical="center" wrapText="1" readingOrder="1"/>
    </xf>
    <xf numFmtId="0" fontId="2" fillId="4" borderId="3" xfId="0" applyFont="1" applyFill="1" applyBorder="1"/>
    <xf numFmtId="0" fontId="0" fillId="2" borderId="0" xfId="0" applyFill="1" applyBorder="1"/>
    <xf numFmtId="0" fontId="6" fillId="2" borderId="0" xfId="0" applyFont="1" applyFill="1" applyBorder="1"/>
    <xf numFmtId="0" fontId="25" fillId="2" borderId="0" xfId="0" applyFont="1" applyFill="1" applyBorder="1"/>
    <xf numFmtId="0" fontId="0" fillId="2" borderId="0" xfId="0" applyFill="1" applyBorder="1" applyAlignment="1">
      <alignment horizontal="center"/>
    </xf>
    <xf numFmtId="0" fontId="1" fillId="2" borderId="30" xfId="0" applyFont="1" applyFill="1" applyBorder="1"/>
    <xf numFmtId="0" fontId="26" fillId="2" borderId="31" xfId="0" applyFont="1" applyFill="1" applyBorder="1"/>
    <xf numFmtId="0" fontId="0" fillId="2" borderId="31" xfId="0" applyFill="1" applyBorder="1"/>
    <xf numFmtId="0" fontId="0" fillId="2" borderId="31" xfId="0" applyFill="1" applyBorder="1" applyAlignment="1">
      <alignment horizontal="center"/>
    </xf>
    <xf numFmtId="0" fontId="0" fillId="2" borderId="32" xfId="0" applyFill="1" applyBorder="1"/>
    <xf numFmtId="0" fontId="1" fillId="2" borderId="33" xfId="0" applyFont="1" applyFill="1" applyBorder="1"/>
    <xf numFmtId="0" fontId="0" fillId="2" borderId="34" xfId="0" applyFill="1" applyBorder="1"/>
    <xf numFmtId="0" fontId="1" fillId="2" borderId="35" xfId="0" applyFont="1" applyFill="1" applyBorder="1"/>
    <xf numFmtId="0" fontId="0" fillId="2" borderId="36" xfId="0" applyFill="1" applyBorder="1"/>
    <xf numFmtId="0" fontId="0" fillId="2" borderId="37" xfId="0" applyFill="1" applyBorder="1"/>
    <xf numFmtId="166" fontId="0" fillId="0" borderId="0" xfId="0" applyNumberFormat="1"/>
    <xf numFmtId="0" fontId="27" fillId="0" borderId="0" xfId="0" applyFont="1" applyAlignment="1">
      <alignment vertical="center"/>
    </xf>
    <xf numFmtId="6" fontId="8" fillId="2" borderId="25" xfId="0" applyNumberFormat="1" applyFont="1" applyFill="1" applyBorder="1" applyAlignment="1">
      <alignment vertical="center" wrapText="1" readingOrder="1"/>
    </xf>
    <xf numFmtId="6" fontId="8" fillId="0" borderId="25" xfId="0" applyNumberFormat="1" applyFont="1" applyBorder="1" applyAlignment="1">
      <alignment horizontal="center" vertical="center" wrapText="1" readingOrder="1"/>
    </xf>
    <xf numFmtId="0" fontId="28" fillId="0" borderId="4" xfId="1" applyFill="1" applyBorder="1"/>
    <xf numFmtId="0" fontId="14" fillId="2" borderId="38" xfId="0" applyFont="1" applyFill="1" applyBorder="1"/>
    <xf numFmtId="0" fontId="13" fillId="2" borderId="38" xfId="0" applyFont="1" applyFill="1" applyBorder="1"/>
    <xf numFmtId="0" fontId="13" fillId="13" borderId="38" xfId="0" applyFont="1" applyFill="1" applyBorder="1"/>
    <xf numFmtId="6" fontId="3" fillId="9" borderId="1" xfId="0" applyNumberFormat="1" applyFont="1" applyFill="1" applyBorder="1" applyAlignment="1">
      <alignment vertical="center" wrapText="1" readingOrder="1"/>
    </xf>
    <xf numFmtId="6" fontId="17" fillId="9" borderId="0" xfId="0" applyNumberFormat="1" applyFont="1" applyFill="1" applyBorder="1" applyAlignment="1">
      <alignment vertical="center" wrapText="1" readingOrder="1"/>
    </xf>
    <xf numFmtId="0" fontId="17" fillId="9" borderId="0" xfId="0" applyFont="1" applyFill="1" applyBorder="1" applyAlignment="1">
      <alignment horizontal="left" vertical="center" wrapText="1" readingOrder="1"/>
    </xf>
    <xf numFmtId="0" fontId="3" fillId="0" borderId="1" xfId="0" applyFont="1" applyBorder="1" applyAlignment="1">
      <alignment horizontal="left" vertical="center" readingOrder="1"/>
    </xf>
    <xf numFmtId="0" fontId="3" fillId="0" borderId="1" xfId="0" applyFont="1" applyBorder="1" applyAlignment="1">
      <alignment horizontal="left" vertical="center" wrapText="1" readingOrder="1"/>
    </xf>
    <xf numFmtId="0" fontId="5" fillId="6" borderId="1" xfId="0" applyFont="1" applyFill="1" applyBorder="1" applyAlignment="1">
      <alignment horizontal="left" vertical="center" wrapText="1" readingOrder="1"/>
    </xf>
    <xf numFmtId="0" fontId="4" fillId="5" borderId="23" xfId="0" applyFont="1" applyFill="1" applyBorder="1" applyAlignment="1">
      <alignment horizontal="center" vertical="center" wrapText="1" readingOrder="1"/>
    </xf>
    <xf numFmtId="0" fontId="4" fillId="5" borderId="15" xfId="0" applyFont="1" applyFill="1" applyBorder="1" applyAlignment="1">
      <alignment horizontal="center" vertical="center" wrapText="1" readingOrder="1"/>
    </xf>
    <xf numFmtId="0" fontId="4" fillId="5" borderId="16" xfId="0" applyFont="1" applyFill="1" applyBorder="1" applyAlignment="1">
      <alignment horizontal="center" vertical="center" wrapText="1" readingOrder="1"/>
    </xf>
    <xf numFmtId="0" fontId="6" fillId="2" borderId="5" xfId="0" applyFont="1" applyFill="1" applyBorder="1" applyAlignment="1">
      <alignment horizontal="left" wrapText="1"/>
    </xf>
    <xf numFmtId="0" fontId="0" fillId="2" borderId="5" xfId="0" applyFont="1" applyFill="1" applyBorder="1" applyAlignment="1">
      <alignment horizontal="left" vertical="top" wrapText="1"/>
    </xf>
    <xf numFmtId="0" fontId="8" fillId="0" borderId="24" xfId="0" applyFont="1" applyBorder="1" applyAlignment="1">
      <alignment horizontal="left" vertical="top" wrapText="1" readingOrder="1"/>
    </xf>
    <xf numFmtId="0" fontId="8" fillId="0" borderId="25" xfId="0" applyFont="1" applyBorder="1" applyAlignment="1">
      <alignment horizontal="left" vertical="top" wrapText="1" readingOrder="1"/>
    </xf>
    <xf numFmtId="0" fontId="8" fillId="0" borderId="26" xfId="0" applyFont="1" applyBorder="1" applyAlignment="1">
      <alignment horizontal="left" vertical="center" wrapText="1" readingOrder="1"/>
    </xf>
    <xf numFmtId="0" fontId="8" fillId="0" borderId="27" xfId="0" applyFont="1" applyBorder="1" applyAlignment="1">
      <alignment horizontal="left" vertical="center" wrapText="1" readingOrder="1"/>
    </xf>
    <xf numFmtId="0" fontId="8" fillId="0" borderId="28" xfId="0" applyFont="1" applyBorder="1" applyAlignment="1">
      <alignment horizontal="left" vertical="center" wrapText="1" readingOrder="1"/>
    </xf>
    <xf numFmtId="0" fontId="2" fillId="4" borderId="22" xfId="0" applyFont="1" applyFill="1" applyBorder="1" applyAlignment="1">
      <alignment horizontal="left"/>
    </xf>
    <xf numFmtId="0" fontId="9" fillId="7" borderId="39" xfId="0" applyFont="1" applyFill="1" applyBorder="1" applyAlignment="1">
      <alignment horizontal="center" vertical="center" wrapText="1" readingOrder="1"/>
    </xf>
    <xf numFmtId="0" fontId="9" fillId="7" borderId="0" xfId="0" applyFont="1" applyFill="1" applyBorder="1" applyAlignment="1">
      <alignment horizontal="center" vertical="center" wrapText="1" readingOrder="1"/>
    </xf>
    <xf numFmtId="0" fontId="9" fillId="7" borderId="40"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ea.texas.gov/sites/default/files/covid/TCLAS-Guidance-Documen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E95F-40EF-45F0-9DAE-2F52FE506B47}">
  <sheetPr>
    <tabColor theme="9"/>
  </sheetPr>
  <dimension ref="B1:G50"/>
  <sheetViews>
    <sheetView tabSelected="1" zoomScale="83" zoomScaleNormal="85" workbookViewId="0">
      <selection activeCell="C3" sqref="C3"/>
    </sheetView>
  </sheetViews>
  <sheetFormatPr defaultColWidth="9.1796875" defaultRowHeight="14.5" x14ac:dyDescent="0.35"/>
  <cols>
    <col min="1" max="1" width="3.54296875" style="1" customWidth="1"/>
    <col min="2" max="2" width="4.7265625" style="1" customWidth="1"/>
    <col min="3" max="3" width="44.1796875" style="1" customWidth="1"/>
    <col min="4" max="4" width="13.54296875" style="1" customWidth="1"/>
    <col min="5" max="5" width="13.453125" style="2" customWidth="1"/>
    <col min="6" max="6" width="15.453125" style="1" customWidth="1"/>
    <col min="7" max="7" width="46.453125" style="1" customWidth="1"/>
    <col min="8" max="16384" width="9.1796875" style="1"/>
  </cols>
  <sheetData>
    <row r="1" spans="2:7" ht="8.5" customHeight="1" thickBot="1" x14ac:dyDescent="0.4"/>
    <row r="2" spans="2:7" ht="18" x14ac:dyDescent="0.4">
      <c r="B2" s="166"/>
      <c r="C2" s="167" t="s">
        <v>328</v>
      </c>
      <c r="D2" s="168"/>
      <c r="E2" s="169"/>
      <c r="F2" s="168"/>
      <c r="G2" s="170"/>
    </row>
    <row r="3" spans="2:7" ht="15" thickBot="1" x14ac:dyDescent="0.4">
      <c r="B3" s="171"/>
      <c r="C3" s="162"/>
      <c r="D3" s="162"/>
      <c r="E3" s="162"/>
      <c r="F3" s="162"/>
      <c r="G3" s="172"/>
    </row>
    <row r="4" spans="2:7" ht="15" thickBot="1" x14ac:dyDescent="0.4">
      <c r="B4" s="171"/>
      <c r="C4" s="149" t="s">
        <v>0</v>
      </c>
      <c r="D4" s="6"/>
      <c r="E4" s="6"/>
      <c r="F4" s="6"/>
      <c r="G4" s="172"/>
    </row>
    <row r="5" spans="2:7" ht="63" customHeight="1" x14ac:dyDescent="0.35">
      <c r="B5" s="171"/>
      <c r="C5" s="193" t="s">
        <v>1</v>
      </c>
      <c r="D5" s="193"/>
      <c r="E5" s="193"/>
      <c r="F5" s="193"/>
      <c r="G5" s="172"/>
    </row>
    <row r="6" spans="2:7" ht="15" thickBot="1" x14ac:dyDescent="0.4">
      <c r="B6" s="171"/>
      <c r="C6" s="163"/>
      <c r="D6" s="162"/>
      <c r="E6" s="162"/>
      <c r="F6" s="162"/>
      <c r="G6" s="172"/>
    </row>
    <row r="7" spans="2:7" ht="15" thickBot="1" x14ac:dyDescent="0.4">
      <c r="B7" s="171"/>
      <c r="C7" s="161" t="s">
        <v>2</v>
      </c>
      <c r="D7" s="117"/>
      <c r="E7" s="117"/>
      <c r="F7" s="117"/>
      <c r="G7" s="172"/>
    </row>
    <row r="8" spans="2:7" x14ac:dyDescent="0.35">
      <c r="B8" s="171"/>
      <c r="C8" s="191" t="s">
        <v>3</v>
      </c>
      <c r="D8" s="190" t="s">
        <v>4</v>
      </c>
      <c r="E8" s="190"/>
      <c r="F8" s="190"/>
      <c r="G8" s="172"/>
    </row>
    <row r="9" spans="2:7" x14ac:dyDescent="0.35">
      <c r="B9" s="171"/>
      <c r="C9" s="192"/>
      <c r="D9" s="113" t="s">
        <v>5</v>
      </c>
      <c r="E9" s="113" t="s">
        <v>6</v>
      </c>
      <c r="F9" s="115" t="s">
        <v>7</v>
      </c>
      <c r="G9" s="172"/>
    </row>
    <row r="10" spans="2:7" x14ac:dyDescent="0.35">
      <c r="B10" s="171"/>
      <c r="C10" s="187" t="s">
        <v>8</v>
      </c>
      <c r="D10" s="3">
        <f>SUM('LEA Inputs'!E32:G32)</f>
        <v>0</v>
      </c>
      <c r="E10" s="3">
        <f>SUM('LEA Inputs'!E31:G31)</f>
        <v>0</v>
      </c>
      <c r="F10" s="116">
        <f>SUM(D10:E10)</f>
        <v>0</v>
      </c>
      <c r="G10" s="172"/>
    </row>
    <row r="11" spans="2:7" x14ac:dyDescent="0.35">
      <c r="B11" s="171"/>
      <c r="C11" s="188" t="s">
        <v>9</v>
      </c>
      <c r="D11" s="3">
        <f>SUM('LEA Inputs'!E75:G75)</f>
        <v>0</v>
      </c>
      <c r="E11" s="3">
        <f>SUM('LEA Inputs'!E74:G74)</f>
        <v>0</v>
      </c>
      <c r="F11" s="116">
        <f t="shared" ref="F11:F19" si="0">SUM(D11:E11)</f>
        <v>0</v>
      </c>
      <c r="G11" s="172"/>
    </row>
    <row r="12" spans="2:7" x14ac:dyDescent="0.35">
      <c r="B12" s="171"/>
      <c r="C12" s="188" t="s">
        <v>10</v>
      </c>
      <c r="D12" s="3">
        <f>SUM('LEA Inputs'!E114:G114)</f>
        <v>0</v>
      </c>
      <c r="E12" s="3">
        <f>SUM('LEA Inputs'!E113:G113)</f>
        <v>0</v>
      </c>
      <c r="F12" s="116">
        <f t="shared" si="0"/>
        <v>0</v>
      </c>
      <c r="G12" s="172"/>
    </row>
    <row r="13" spans="2:7" x14ac:dyDescent="0.35">
      <c r="B13" s="171"/>
      <c r="C13" s="188" t="s">
        <v>11</v>
      </c>
      <c r="D13" s="3">
        <f>SUM('LEA Inputs'!E139:G139)</f>
        <v>0</v>
      </c>
      <c r="E13" s="184"/>
      <c r="F13" s="116">
        <f t="shared" si="0"/>
        <v>0</v>
      </c>
      <c r="G13" s="172"/>
    </row>
    <row r="14" spans="2:7" x14ac:dyDescent="0.35">
      <c r="B14" s="171"/>
      <c r="C14" s="188" t="s">
        <v>12</v>
      </c>
      <c r="D14" s="3">
        <f>SUM('LEA Inputs'!E160:G160)</f>
        <v>0</v>
      </c>
      <c r="E14" s="3">
        <f>SUM('LEA Inputs'!E159:G159)</f>
        <v>0</v>
      </c>
      <c r="F14" s="116">
        <f t="shared" si="0"/>
        <v>0</v>
      </c>
      <c r="G14" s="172"/>
    </row>
    <row r="15" spans="2:7" x14ac:dyDescent="0.35">
      <c r="B15" s="171"/>
      <c r="C15" s="188" t="s">
        <v>13</v>
      </c>
      <c r="D15" s="3">
        <f>SUM('LEA Inputs'!E172:G172)</f>
        <v>0</v>
      </c>
      <c r="E15" s="184"/>
      <c r="F15" s="116">
        <f t="shared" si="0"/>
        <v>0</v>
      </c>
      <c r="G15" s="172"/>
    </row>
    <row r="16" spans="2:7" x14ac:dyDescent="0.35">
      <c r="B16" s="171"/>
      <c r="C16" s="188" t="s">
        <v>14</v>
      </c>
      <c r="D16" s="3">
        <f>SUM('LEA Inputs'!E193:G193)</f>
        <v>0</v>
      </c>
      <c r="E16" s="184"/>
      <c r="F16" s="116">
        <f t="shared" si="0"/>
        <v>0</v>
      </c>
      <c r="G16" s="172"/>
    </row>
    <row r="17" spans="2:7" x14ac:dyDescent="0.35">
      <c r="B17" s="171"/>
      <c r="C17" s="188" t="s">
        <v>15</v>
      </c>
      <c r="D17" s="3">
        <f>SUM('LEA Inputs'!E214:G214)</f>
        <v>0</v>
      </c>
      <c r="E17" s="184"/>
      <c r="F17" s="116">
        <f t="shared" si="0"/>
        <v>0</v>
      </c>
      <c r="G17" s="172"/>
    </row>
    <row r="18" spans="2:7" x14ac:dyDescent="0.35">
      <c r="B18" s="171"/>
      <c r="C18" s="188" t="s">
        <v>16</v>
      </c>
      <c r="D18" s="3">
        <f>SUM('LEA Inputs'!E235:G235)</f>
        <v>0</v>
      </c>
      <c r="E18" s="184"/>
      <c r="F18" s="116">
        <f t="shared" si="0"/>
        <v>0</v>
      </c>
      <c r="G18" s="172"/>
    </row>
    <row r="19" spans="2:7" x14ac:dyDescent="0.35">
      <c r="B19" s="171"/>
      <c r="C19" s="188" t="s">
        <v>17</v>
      </c>
      <c r="D19" s="3">
        <f>SUM('LEA Inputs'!E253:G253)</f>
        <v>0</v>
      </c>
      <c r="E19" s="184"/>
      <c r="F19" s="116">
        <f t="shared" si="0"/>
        <v>0</v>
      </c>
      <c r="G19" s="172"/>
    </row>
    <row r="20" spans="2:7" x14ac:dyDescent="0.35">
      <c r="B20" s="171"/>
      <c r="C20" s="189" t="s">
        <v>18</v>
      </c>
      <c r="D20" s="7">
        <f>SUM('LEA Inputs'!E253)</f>
        <v>0</v>
      </c>
      <c r="E20" s="7">
        <f>SUM(E10:E19)</f>
        <v>0</v>
      </c>
      <c r="F20" s="9">
        <f>SUM(F10:F19)</f>
        <v>0</v>
      </c>
      <c r="G20" s="172"/>
    </row>
    <row r="21" spans="2:7" ht="8.5" customHeight="1" x14ac:dyDescent="0.35">
      <c r="B21" s="171"/>
      <c r="C21" s="164"/>
      <c r="D21" s="162"/>
      <c r="E21" s="165"/>
      <c r="F21" s="162"/>
      <c r="G21" s="172"/>
    </row>
    <row r="22" spans="2:7" x14ac:dyDescent="0.35">
      <c r="B22" s="171"/>
      <c r="C22" s="162" t="s">
        <v>19</v>
      </c>
      <c r="D22" s="162"/>
      <c r="E22" s="162"/>
      <c r="F22" s="162"/>
      <c r="G22" s="172"/>
    </row>
    <row r="23" spans="2:7" ht="8.5" customHeight="1" thickBot="1" x14ac:dyDescent="0.4">
      <c r="B23" s="173"/>
      <c r="C23" s="174"/>
      <c r="D23" s="174"/>
      <c r="E23" s="174"/>
      <c r="F23" s="174"/>
      <c r="G23" s="175"/>
    </row>
    <row r="24" spans="2:7" x14ac:dyDescent="0.35">
      <c r="E24" s="1"/>
    </row>
    <row r="25" spans="2:7" x14ac:dyDescent="0.35">
      <c r="E25" s="1"/>
    </row>
    <row r="26" spans="2:7" x14ac:dyDescent="0.35">
      <c r="E26" s="1"/>
    </row>
    <row r="27" spans="2:7" x14ac:dyDescent="0.35">
      <c r="E27" s="1"/>
    </row>
    <row r="28" spans="2:7" x14ac:dyDescent="0.35">
      <c r="E28" s="1"/>
    </row>
    <row r="29" spans="2:7" x14ac:dyDescent="0.35">
      <c r="D29" s="4"/>
      <c r="E29" s="1"/>
    </row>
    <row r="30" spans="2:7" x14ac:dyDescent="0.35">
      <c r="D30" s="4"/>
      <c r="E30" s="1"/>
    </row>
    <row r="31" spans="2:7" x14ac:dyDescent="0.35">
      <c r="D31" s="4"/>
      <c r="E31" s="1"/>
    </row>
    <row r="32" spans="2:7" x14ac:dyDescent="0.35">
      <c r="D32" s="5"/>
      <c r="E32" s="1"/>
    </row>
    <row r="33" spans="4:5" x14ac:dyDescent="0.35">
      <c r="D33" s="4"/>
      <c r="E33" s="1"/>
    </row>
    <row r="34" spans="4:5" x14ac:dyDescent="0.35">
      <c r="E34" s="1"/>
    </row>
    <row r="35" spans="4:5" x14ac:dyDescent="0.35">
      <c r="E35" s="1"/>
    </row>
    <row r="36" spans="4:5" x14ac:dyDescent="0.35">
      <c r="E36" s="1"/>
    </row>
    <row r="37" spans="4:5" x14ac:dyDescent="0.35">
      <c r="E37" s="1"/>
    </row>
    <row r="38" spans="4:5" x14ac:dyDescent="0.35">
      <c r="E38" s="1"/>
    </row>
    <row r="39" spans="4:5" x14ac:dyDescent="0.35">
      <c r="E39" s="1"/>
    </row>
    <row r="40" spans="4:5" x14ac:dyDescent="0.35">
      <c r="E40" s="1"/>
    </row>
    <row r="41" spans="4:5" x14ac:dyDescent="0.35">
      <c r="E41" s="1"/>
    </row>
    <row r="42" spans="4:5" x14ac:dyDescent="0.35">
      <c r="E42" s="1"/>
    </row>
    <row r="43" spans="4:5" x14ac:dyDescent="0.35">
      <c r="E43" s="1"/>
    </row>
    <row r="44" spans="4:5" x14ac:dyDescent="0.35">
      <c r="E44" s="1"/>
    </row>
    <row r="45" spans="4:5" x14ac:dyDescent="0.35">
      <c r="E45" s="1"/>
    </row>
    <row r="46" spans="4:5" x14ac:dyDescent="0.35">
      <c r="E46" s="1"/>
    </row>
    <row r="47" spans="4:5" x14ac:dyDescent="0.35">
      <c r="E47" s="1"/>
    </row>
    <row r="48" spans="4:5" x14ac:dyDescent="0.35">
      <c r="E48" s="1"/>
    </row>
    <row r="49" spans="5:5" x14ac:dyDescent="0.35">
      <c r="E49" s="1"/>
    </row>
    <row r="50" spans="5:5" x14ac:dyDescent="0.35">
      <c r="E50" s="1"/>
    </row>
  </sheetData>
  <sheetProtection selectLockedCells="1" selectUnlockedCells="1"/>
  <mergeCells count="3">
    <mergeCell ref="D8:F8"/>
    <mergeCell ref="C8:C9"/>
    <mergeCell ref="C5:F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F466-2C35-4B19-852B-805C4F4569C1}">
  <sheetPr>
    <tabColor theme="7" tint="0.39997558519241921"/>
    <outlinePr summaryBelow="0"/>
  </sheetPr>
  <dimension ref="A1:P254"/>
  <sheetViews>
    <sheetView showGridLines="0" zoomScale="71" zoomScaleNormal="70" workbookViewId="0"/>
  </sheetViews>
  <sheetFormatPr defaultColWidth="8.7265625" defaultRowHeight="14.5" outlineLevelRow="1" x14ac:dyDescent="0.35"/>
  <cols>
    <col min="1" max="1" width="4.54296875" style="12" customWidth="1"/>
    <col min="2" max="2" width="2.81640625" style="12" customWidth="1"/>
    <col min="3" max="3" width="5.81640625" style="45" customWidth="1"/>
    <col min="4" max="4" width="78.54296875" style="12" bestFit="1" customWidth="1"/>
    <col min="5" max="6" width="17.54296875" style="12" customWidth="1"/>
    <col min="7" max="7" width="16.81640625" style="12" customWidth="1"/>
    <col min="8" max="8" width="26.81640625" style="45" bestFit="1" customWidth="1"/>
    <col min="9" max="9" width="2.81640625" style="12" customWidth="1"/>
    <col min="10" max="10" width="13.1796875" style="12" bestFit="1" customWidth="1"/>
    <col min="11" max="11" width="11.453125" style="12" bestFit="1" customWidth="1"/>
    <col min="12" max="16384" width="8.7265625" style="12"/>
  </cols>
  <sheetData>
    <row r="1" spans="1:12" x14ac:dyDescent="0.35">
      <c r="A1" s="10"/>
      <c r="B1" s="10"/>
      <c r="C1" s="11"/>
      <c r="D1" s="10"/>
      <c r="E1" s="10"/>
      <c r="F1" s="10"/>
      <c r="G1" s="10"/>
      <c r="H1" s="11"/>
      <c r="I1" s="11"/>
      <c r="J1" s="10"/>
    </row>
    <row r="2" spans="1:12" ht="18.5" x14ac:dyDescent="0.45">
      <c r="A2" s="10"/>
      <c r="B2" s="13" t="s">
        <v>20</v>
      </c>
      <c r="C2" s="39"/>
      <c r="D2" s="10"/>
      <c r="E2" s="10"/>
      <c r="F2" s="10"/>
      <c r="G2" s="10"/>
      <c r="H2" s="11"/>
      <c r="I2" s="11"/>
      <c r="J2" s="10"/>
    </row>
    <row r="3" spans="1:12" ht="15" thickBot="1" x14ac:dyDescent="0.4">
      <c r="A3" s="10"/>
      <c r="B3" s="14"/>
      <c r="C3" s="40"/>
      <c r="D3" s="15"/>
      <c r="E3" s="15"/>
      <c r="F3" s="15"/>
      <c r="G3" s="15"/>
      <c r="H3" s="40"/>
      <c r="I3" s="16"/>
      <c r="J3" s="10"/>
    </row>
    <row r="4" spans="1:12" ht="15" thickBot="1" x14ac:dyDescent="0.4">
      <c r="A4" s="10"/>
      <c r="B4" s="17"/>
      <c r="C4" s="6" t="s">
        <v>21</v>
      </c>
      <c r="D4" s="6"/>
      <c r="E4" s="6"/>
      <c r="F4" s="6"/>
      <c r="G4" s="6"/>
      <c r="H4" s="114"/>
      <c r="I4" s="18"/>
      <c r="J4" s="10"/>
    </row>
    <row r="5" spans="1:12" ht="90.65" customHeight="1" thickBot="1" x14ac:dyDescent="0.4">
      <c r="A5" s="10"/>
      <c r="B5" s="17"/>
      <c r="C5" s="194" t="s">
        <v>22</v>
      </c>
      <c r="D5" s="194"/>
      <c r="E5" s="194"/>
      <c r="F5" s="194"/>
      <c r="G5" s="194"/>
      <c r="H5" s="194"/>
      <c r="I5" s="8"/>
      <c r="J5" s="10"/>
      <c r="L5" s="111"/>
    </row>
    <row r="6" spans="1:12" ht="15" thickBot="1" x14ac:dyDescent="0.4">
      <c r="A6" s="10"/>
      <c r="B6" s="17"/>
      <c r="C6" s="200" t="s">
        <v>23</v>
      </c>
      <c r="D6" s="200"/>
      <c r="G6" s="149" t="s">
        <v>24</v>
      </c>
      <c r="H6" s="6"/>
      <c r="I6" s="19"/>
      <c r="J6" s="10"/>
    </row>
    <row r="7" spans="1:12" s="120" customFormat="1" ht="15" thickBot="1" x14ac:dyDescent="0.4">
      <c r="A7" s="118"/>
      <c r="B7" s="119"/>
      <c r="C7" s="180" t="s">
        <v>25</v>
      </c>
      <c r="D7"/>
      <c r="G7" s="121" t="s">
        <v>26</v>
      </c>
      <c r="H7" s="122" t="s">
        <v>27</v>
      </c>
      <c r="I7" s="19"/>
      <c r="J7" s="118"/>
    </row>
    <row r="8" spans="1:12" x14ac:dyDescent="0.35">
      <c r="A8" s="10"/>
      <c r="B8" s="21"/>
      <c r="C8" s="41"/>
      <c r="D8" s="22"/>
      <c r="E8" s="22"/>
      <c r="F8" s="22"/>
      <c r="G8" s="22"/>
      <c r="H8" s="41"/>
      <c r="I8" s="23"/>
      <c r="J8" s="10"/>
    </row>
    <row r="9" spans="1:12" x14ac:dyDescent="0.35">
      <c r="A9" s="10"/>
      <c r="B9" s="10"/>
      <c r="C9" s="11"/>
      <c r="D9" s="10"/>
      <c r="E9" s="10"/>
      <c r="F9" s="10"/>
      <c r="G9" s="10"/>
      <c r="H9" s="11"/>
      <c r="I9" s="11"/>
      <c r="J9" s="10"/>
    </row>
    <row r="10" spans="1:12" ht="18.5" x14ac:dyDescent="0.45">
      <c r="A10" s="10"/>
      <c r="B10" s="24"/>
      <c r="C10" s="42"/>
      <c r="D10" s="15"/>
      <c r="E10" s="15"/>
      <c r="F10" s="15"/>
      <c r="G10" s="15"/>
      <c r="H10" s="40"/>
      <c r="I10" s="25"/>
      <c r="J10" s="10"/>
    </row>
    <row r="11" spans="1:12" ht="19" thickBot="1" x14ac:dyDescent="0.5">
      <c r="A11" s="10"/>
      <c r="B11" s="26"/>
      <c r="C11" s="46"/>
      <c r="D11" s="46" t="s">
        <v>28</v>
      </c>
      <c r="E11" s="28"/>
      <c r="F11" s="28"/>
      <c r="G11" s="28"/>
      <c r="H11" s="126"/>
      <c r="I11" s="19"/>
      <c r="J11" s="10"/>
    </row>
    <row r="12" spans="1:12" ht="15" customHeight="1" x14ac:dyDescent="0.45">
      <c r="A12" s="10"/>
      <c r="B12" s="17"/>
      <c r="C12" s="46"/>
      <c r="D12" s="136" t="s">
        <v>29</v>
      </c>
      <c r="E12" s="135" t="s">
        <v>30</v>
      </c>
      <c r="F12" s="28"/>
      <c r="G12" s="28"/>
      <c r="H12" s="126"/>
      <c r="I12" s="19"/>
      <c r="J12" s="10"/>
    </row>
    <row r="13" spans="1:12" ht="15" customHeight="1" x14ac:dyDescent="0.45">
      <c r="A13" s="10"/>
      <c r="B13" s="17"/>
      <c r="C13" s="46"/>
      <c r="D13" s="20" t="s">
        <v>31</v>
      </c>
      <c r="E13" s="30" t="s">
        <v>32</v>
      </c>
      <c r="F13" s="28"/>
      <c r="G13" s="28"/>
      <c r="H13" s="126"/>
      <c r="I13" s="19"/>
      <c r="J13" s="10"/>
    </row>
    <row r="14" spans="1:12" ht="15" customHeight="1" x14ac:dyDescent="0.45">
      <c r="A14" s="10"/>
      <c r="B14" s="17"/>
      <c r="C14" s="46"/>
      <c r="D14" s="20" t="s">
        <v>33</v>
      </c>
      <c r="E14" s="30" t="s">
        <v>34</v>
      </c>
      <c r="F14" s="28"/>
      <c r="G14" s="28"/>
      <c r="H14" s="126"/>
      <c r="I14" s="19"/>
      <c r="J14" s="10"/>
    </row>
    <row r="15" spans="1:12" ht="15" customHeight="1" x14ac:dyDescent="0.45">
      <c r="A15" s="10"/>
      <c r="B15" s="17"/>
      <c r="C15" s="46"/>
      <c r="D15" s="20" t="s">
        <v>35</v>
      </c>
      <c r="E15" s="30" t="s">
        <v>32</v>
      </c>
      <c r="F15" s="28"/>
      <c r="G15" s="28"/>
      <c r="H15" s="126"/>
      <c r="I15" s="19"/>
      <c r="J15" s="10"/>
    </row>
    <row r="16" spans="1:12" ht="15" customHeight="1" x14ac:dyDescent="0.45">
      <c r="A16" s="10"/>
      <c r="B16" s="17"/>
      <c r="C16" s="46"/>
      <c r="D16" s="20" t="s">
        <v>36</v>
      </c>
      <c r="E16" s="30" t="s">
        <v>37</v>
      </c>
      <c r="F16" s="28"/>
      <c r="G16" s="28"/>
      <c r="H16" s="126"/>
      <c r="I16" s="19"/>
      <c r="J16" s="10"/>
    </row>
    <row r="17" spans="1:11" ht="15" customHeight="1" x14ac:dyDescent="0.45">
      <c r="A17" s="10"/>
      <c r="B17" s="17"/>
      <c r="C17" s="46"/>
      <c r="D17" s="20" t="s">
        <v>38</v>
      </c>
      <c r="E17" s="30" t="s">
        <v>39</v>
      </c>
      <c r="F17" s="28"/>
      <c r="G17" s="28"/>
      <c r="H17" s="126"/>
      <c r="I17" s="19"/>
      <c r="J17" s="10"/>
    </row>
    <row r="18" spans="1:11" x14ac:dyDescent="0.35">
      <c r="A18" s="10"/>
      <c r="B18" s="21"/>
      <c r="C18" s="41"/>
      <c r="D18" s="36"/>
      <c r="E18" s="22"/>
      <c r="F18" s="22"/>
      <c r="G18" s="22"/>
      <c r="H18" s="41"/>
      <c r="I18" s="23"/>
      <c r="J18" s="10"/>
    </row>
    <row r="19" spans="1:11" x14ac:dyDescent="0.35">
      <c r="A19" s="10"/>
      <c r="B19" s="10"/>
      <c r="C19" s="11"/>
      <c r="D19" s="10"/>
      <c r="E19" s="10"/>
      <c r="F19" s="10"/>
      <c r="G19" s="10"/>
      <c r="H19" s="11"/>
      <c r="I19" s="10"/>
      <c r="J19" s="10"/>
    </row>
    <row r="20" spans="1:11" ht="18.5" x14ac:dyDescent="0.45">
      <c r="A20" s="10"/>
      <c r="B20" s="24"/>
      <c r="C20" s="42"/>
      <c r="D20" s="15"/>
      <c r="E20" s="15"/>
      <c r="F20" s="15"/>
      <c r="G20" s="15"/>
      <c r="H20" s="40"/>
      <c r="I20" s="25"/>
      <c r="J20" s="10"/>
    </row>
    <row r="21" spans="1:11" ht="19" thickBot="1" x14ac:dyDescent="0.5">
      <c r="A21" s="10"/>
      <c r="B21" s="26"/>
      <c r="C21" s="46" t="s">
        <v>40</v>
      </c>
      <c r="D21" s="27"/>
      <c r="E21" s="28"/>
      <c r="F21" s="28"/>
      <c r="G21" s="28"/>
      <c r="H21" s="126"/>
      <c r="I21" s="19"/>
      <c r="J21" s="10"/>
    </row>
    <row r="22" spans="1:11" x14ac:dyDescent="0.35">
      <c r="A22" s="10"/>
      <c r="B22" s="17"/>
      <c r="C22" s="135" t="s">
        <v>41</v>
      </c>
      <c r="D22" s="136" t="s">
        <v>42</v>
      </c>
      <c r="E22" s="135" t="s">
        <v>43</v>
      </c>
      <c r="F22" s="135" t="s">
        <v>44</v>
      </c>
      <c r="G22" s="135" t="s">
        <v>45</v>
      </c>
      <c r="H22" s="137" t="s">
        <v>46</v>
      </c>
      <c r="I22" s="32"/>
      <c r="J22" s="10"/>
    </row>
    <row r="23" spans="1:11" x14ac:dyDescent="0.35">
      <c r="A23" s="10"/>
      <c r="B23" s="17"/>
      <c r="C23" s="44" t="s">
        <v>47</v>
      </c>
      <c r="D23" s="20" t="s">
        <v>48</v>
      </c>
      <c r="E23" s="151"/>
      <c r="F23" s="33" t="s">
        <v>49</v>
      </c>
      <c r="G23" s="33" t="s">
        <v>49</v>
      </c>
      <c r="H23" s="43"/>
      <c r="I23" s="32"/>
      <c r="J23" s="10"/>
    </row>
    <row r="24" spans="1:11" ht="15" collapsed="1" thickBot="1" x14ac:dyDescent="0.4">
      <c r="A24" s="10"/>
      <c r="B24" s="17"/>
      <c r="C24" s="44" t="s">
        <v>47</v>
      </c>
      <c r="D24" s="20" t="s">
        <v>50</v>
      </c>
      <c r="E24" s="151"/>
      <c r="F24" s="31">
        <f>IF(AND(F23="yes",$E$17&lt;'INTERNAL Funding Assumptions'!F16),'INTERNAL Funding Assumptions'!D16, IF(AND(F23="yes",$E$17&lt;'INTERNAL Funding Assumptions'!F17),'INTERNAL Funding Assumptions'!D17, IF(AND(F23="yes",$E$17&lt;'INTERNAL Funding Assumptions'!F18),'INTERNAL Funding Assumptions'!D18, IF(AND(F23="yes",$E$17&lt;'INTERNAL Funding Assumptions'!F19),'INTERNAL Funding Assumptions'!D19, IF(AND(F23="yes",$E$17&lt;'INTERNAL Funding Assumptions'!F20),'INTERNAL Funding Assumptions'!D20, IF(AND(F23="yes",$E$17&gt;='INTERNAL Funding Assumptions'!E21),'INTERNAL Funding Assumptions'!D21,0))))))</f>
        <v>0</v>
      </c>
      <c r="G24" s="31">
        <f>IF(AND(G23="yes",$E$17&lt;'INTERNAL Funding Assumptions'!F16),'INTERNAL Funding Assumptions'!D16, IF(AND(G23="yes",$E$17&lt;'INTERNAL Funding Assumptions'!F17),'INTERNAL Funding Assumptions'!D17, IF(AND(G23="yes",$E$17&lt;'INTERNAL Funding Assumptions'!F18),'INTERNAL Funding Assumptions'!D18, IF(AND(G23="yes",$E$17&lt;'INTERNAL Funding Assumptions'!F19),'INTERNAL Funding Assumptions'!D19, IF(AND(G23="yes",$E$17&lt;'INTERNAL Funding Assumptions'!F20),'INTERNAL Funding Assumptions'!D20, IF(AND(G23="yes",$E$17&gt;='INTERNAL Funding Assumptions'!E21),'INTERNAL Funding Assumptions'!D21,0))))))</f>
        <v>0</v>
      </c>
      <c r="H24" s="43" t="s">
        <v>51</v>
      </c>
      <c r="I24" s="32"/>
      <c r="J24" s="10"/>
    </row>
    <row r="25" spans="1:11" ht="59.15" hidden="1" customHeight="1" outlineLevel="1" thickBot="1" x14ac:dyDescent="0.4">
      <c r="B25" s="88"/>
      <c r="C25" s="44" t="s">
        <v>47</v>
      </c>
      <c r="D25" s="195" t="s">
        <v>52</v>
      </c>
      <c r="E25" s="196"/>
      <c r="F25" s="196"/>
      <c r="G25" s="196"/>
      <c r="H25" s="196"/>
      <c r="I25" s="32"/>
      <c r="K25"/>
    </row>
    <row r="26" spans="1:11" x14ac:dyDescent="0.35">
      <c r="A26" s="10"/>
      <c r="B26" s="17"/>
      <c r="C26" s="135" t="s">
        <v>53</v>
      </c>
      <c r="D26" s="136" t="s">
        <v>54</v>
      </c>
      <c r="E26" s="135" t="s">
        <v>43</v>
      </c>
      <c r="F26" s="135" t="s">
        <v>55</v>
      </c>
      <c r="G26" s="135" t="s">
        <v>45</v>
      </c>
      <c r="H26" s="137" t="s">
        <v>46</v>
      </c>
      <c r="I26" s="32"/>
      <c r="J26" s="10"/>
    </row>
    <row r="27" spans="1:11" x14ac:dyDescent="0.35">
      <c r="A27" s="10"/>
      <c r="B27" s="17"/>
      <c r="C27" s="43" t="s">
        <v>56</v>
      </c>
      <c r="D27" s="20" t="s">
        <v>57</v>
      </c>
      <c r="E27" s="151"/>
      <c r="F27" s="33" t="s">
        <v>49</v>
      </c>
      <c r="G27" s="33" t="s">
        <v>49</v>
      </c>
      <c r="H27" s="43"/>
      <c r="I27" s="18"/>
      <c r="J27" s="10"/>
    </row>
    <row r="28" spans="1:11" collapsed="1" x14ac:dyDescent="0.35">
      <c r="A28" s="10"/>
      <c r="B28" s="17"/>
      <c r="C28" s="43" t="s">
        <v>56</v>
      </c>
      <c r="D28" s="20" t="s">
        <v>58</v>
      </c>
      <c r="E28" s="151"/>
      <c r="F28" s="31">
        <f>IF(AND(F27="yes",F23="yes"),'INTERNAL Funding Assumptions'!$D10,0)</f>
        <v>0</v>
      </c>
      <c r="G28" s="31">
        <f>IF(AND(G27="yes",G23="yes"),'INTERNAL Funding Assumptions'!$D10,0)</f>
        <v>0</v>
      </c>
      <c r="H28" s="43" t="s">
        <v>59</v>
      </c>
      <c r="I28" s="32"/>
      <c r="J28" s="10"/>
    </row>
    <row r="29" spans="1:11" ht="66.650000000000006" hidden="1" customHeight="1" outlineLevel="1" x14ac:dyDescent="0.35">
      <c r="B29" s="88"/>
      <c r="C29" s="43" t="s">
        <v>56</v>
      </c>
      <c r="D29" s="195" t="s">
        <v>60</v>
      </c>
      <c r="E29" s="196"/>
      <c r="F29" s="196"/>
      <c r="G29" s="196"/>
      <c r="H29" s="196"/>
      <c r="I29" s="32"/>
      <c r="K29"/>
    </row>
    <row r="30" spans="1:11" x14ac:dyDescent="0.35">
      <c r="A30" s="10"/>
      <c r="B30" s="17"/>
      <c r="C30" s="47" t="s">
        <v>61</v>
      </c>
      <c r="D30" s="47"/>
      <c r="E30" s="35">
        <f>SUM(E24:E28)</f>
        <v>0</v>
      </c>
      <c r="F30" s="35">
        <f>SUM(F24:F28)</f>
        <v>0</v>
      </c>
      <c r="G30" s="35">
        <f>SUM(G24:G28)</f>
        <v>0</v>
      </c>
      <c r="H30" s="127"/>
      <c r="I30" s="19"/>
      <c r="J30" s="10"/>
    </row>
    <row r="31" spans="1:11" x14ac:dyDescent="0.35">
      <c r="A31" s="10"/>
      <c r="B31" s="17"/>
      <c r="C31" s="43">
        <v>1</v>
      </c>
      <c r="D31" s="37" t="s">
        <v>62</v>
      </c>
      <c r="E31" s="38">
        <f>E24</f>
        <v>0</v>
      </c>
      <c r="F31" s="38">
        <f>F24</f>
        <v>0</v>
      </c>
      <c r="G31" s="38">
        <f>G24</f>
        <v>0</v>
      </c>
      <c r="H31" s="127"/>
      <c r="I31" s="19"/>
      <c r="J31" s="10"/>
    </row>
    <row r="32" spans="1:11" x14ac:dyDescent="0.35">
      <c r="A32" s="10"/>
      <c r="B32" s="17"/>
      <c r="C32" s="43">
        <v>1</v>
      </c>
      <c r="D32" s="37" t="s">
        <v>63</v>
      </c>
      <c r="E32" s="38">
        <f>E28</f>
        <v>0</v>
      </c>
      <c r="F32" s="38">
        <f>F28</f>
        <v>0</v>
      </c>
      <c r="G32" s="38">
        <f>G28</f>
        <v>0</v>
      </c>
      <c r="H32" s="127"/>
      <c r="I32" s="19"/>
      <c r="J32" s="10"/>
    </row>
    <row r="33" spans="1:12" x14ac:dyDescent="0.35">
      <c r="A33" s="10"/>
      <c r="B33" s="21"/>
      <c r="C33" s="41"/>
      <c r="D33" s="36"/>
      <c r="E33" s="22"/>
      <c r="F33" s="22"/>
      <c r="G33" s="22"/>
      <c r="H33" s="41"/>
      <c r="I33" s="23"/>
      <c r="J33" s="10"/>
    </row>
    <row r="34" spans="1:12" x14ac:dyDescent="0.35">
      <c r="A34" s="10"/>
      <c r="B34" s="10"/>
      <c r="C34" s="11"/>
      <c r="D34" s="10"/>
      <c r="E34" s="10"/>
      <c r="F34" s="10"/>
      <c r="G34" s="10"/>
      <c r="H34" s="11"/>
      <c r="I34" s="10"/>
      <c r="J34" s="10"/>
    </row>
    <row r="35" spans="1:12" ht="18.5" x14ac:dyDescent="0.45">
      <c r="A35" s="10"/>
      <c r="B35" s="24"/>
      <c r="C35" s="42"/>
      <c r="D35" s="15"/>
      <c r="E35" s="15"/>
      <c r="F35" s="15"/>
      <c r="G35" s="15"/>
      <c r="H35" s="40"/>
      <c r="I35" s="25"/>
      <c r="J35" s="10"/>
    </row>
    <row r="36" spans="1:12" ht="19" thickBot="1" x14ac:dyDescent="0.5">
      <c r="A36" s="10"/>
      <c r="B36" s="26"/>
      <c r="C36" s="46" t="s">
        <v>64</v>
      </c>
      <c r="D36" s="73"/>
      <c r="E36" s="28"/>
      <c r="F36" s="28"/>
      <c r="G36" s="28"/>
      <c r="H36" s="126"/>
      <c r="I36" s="19"/>
      <c r="J36" s="10"/>
    </row>
    <row r="37" spans="1:12" ht="15" thickBot="1" x14ac:dyDescent="0.4">
      <c r="A37" s="10"/>
      <c r="B37" s="17"/>
      <c r="C37" s="135" t="s">
        <v>53</v>
      </c>
      <c r="D37" s="136" t="s">
        <v>65</v>
      </c>
      <c r="E37" s="135" t="s">
        <v>66</v>
      </c>
      <c r="F37" s="135" t="s">
        <v>44</v>
      </c>
      <c r="G37" s="135" t="s">
        <v>67</v>
      </c>
      <c r="H37" s="137" t="s">
        <v>46</v>
      </c>
      <c r="I37" s="32"/>
      <c r="J37" s="10"/>
    </row>
    <row r="38" spans="1:12" x14ac:dyDescent="0.35">
      <c r="A38" s="10"/>
      <c r="B38" s="17"/>
      <c r="C38" s="145" t="s">
        <v>68</v>
      </c>
      <c r="D38" s="146" t="s">
        <v>69</v>
      </c>
      <c r="E38" s="145" t="s">
        <v>70</v>
      </c>
      <c r="F38" s="145" t="s">
        <v>71</v>
      </c>
      <c r="G38" s="145" t="s">
        <v>72</v>
      </c>
      <c r="H38" s="147"/>
      <c r="I38" s="32"/>
      <c r="J38" s="10"/>
    </row>
    <row r="39" spans="1:12" x14ac:dyDescent="0.35">
      <c r="A39" s="10"/>
      <c r="B39" s="17"/>
      <c r="C39" s="44" t="s">
        <v>68</v>
      </c>
      <c r="D39" s="20" t="s">
        <v>73</v>
      </c>
      <c r="E39" s="33" t="s">
        <v>49</v>
      </c>
      <c r="F39" s="33" t="s">
        <v>49</v>
      </c>
      <c r="G39" s="33" t="s">
        <v>49</v>
      </c>
      <c r="H39" s="43"/>
      <c r="I39" s="32"/>
      <c r="J39" s="10"/>
    </row>
    <row r="40" spans="1:12" x14ac:dyDescent="0.35">
      <c r="A40" s="10"/>
      <c r="B40" s="17"/>
      <c r="C40" s="44" t="s">
        <v>68</v>
      </c>
      <c r="D40" s="20" t="s">
        <v>74</v>
      </c>
      <c r="E40" s="33" t="s">
        <v>75</v>
      </c>
      <c r="F40" s="33" t="s">
        <v>75</v>
      </c>
      <c r="G40" s="33" t="s">
        <v>75</v>
      </c>
      <c r="H40" s="43"/>
      <c r="I40" s="32"/>
      <c r="J40" s="10"/>
    </row>
    <row r="41" spans="1:12" x14ac:dyDescent="0.35">
      <c r="A41" s="10"/>
      <c r="B41" s="17"/>
      <c r="C41" s="44" t="s">
        <v>68</v>
      </c>
      <c r="D41" s="20" t="s">
        <v>76</v>
      </c>
      <c r="E41" s="30" t="s">
        <v>39</v>
      </c>
      <c r="F41" s="30" t="s">
        <v>39</v>
      </c>
      <c r="G41" s="30" t="s">
        <v>39</v>
      </c>
      <c r="H41" s="43"/>
      <c r="I41" s="32"/>
      <c r="J41" s="10"/>
      <c r="K41" s="153"/>
    </row>
    <row r="42" spans="1:12" x14ac:dyDescent="0.35">
      <c r="A42" s="10"/>
      <c r="B42" s="17"/>
      <c r="C42" s="44" t="s">
        <v>68</v>
      </c>
      <c r="D42" s="20" t="s">
        <v>77</v>
      </c>
      <c r="E42" s="30" t="s">
        <v>39</v>
      </c>
      <c r="F42" s="30" t="s">
        <v>39</v>
      </c>
      <c r="G42" s="30" t="s">
        <v>39</v>
      </c>
      <c r="H42" s="43"/>
      <c r="I42" s="19"/>
      <c r="J42" s="10"/>
    </row>
    <row r="43" spans="1:12" ht="15" thickBot="1" x14ac:dyDescent="0.4">
      <c r="A43" s="10"/>
      <c r="B43" s="17"/>
      <c r="C43" s="44" t="s">
        <v>68</v>
      </c>
      <c r="D43" s="20" t="s">
        <v>58</v>
      </c>
      <c r="E43" s="154">
        <f>IFERROR(IF(E39="Yes",'INTERNAL Funding Assumptions'!$D$27+(SUM('LEA Inputs'!E41:E42)*'INTERNAL Funding Assumptions'!$D$28),0),"Fill in cells above")</f>
        <v>0</v>
      </c>
      <c r="F43" s="154">
        <f>IFERROR(IF(F39="Yes",'INTERNAL Funding Assumptions'!$D$27+(SUM('LEA Inputs'!F41:F42)*'INTERNAL Funding Assumptions'!$D$28),0),"Fill in cells above")</f>
        <v>0</v>
      </c>
      <c r="G43" s="154">
        <f>IFERROR(IF(G39="Yes",'INTERNAL Funding Assumptions'!$D$27+(SUM('LEA Inputs'!G41:G42)*'INTERNAL Funding Assumptions'!$D$28),0),"Fill in cells above")</f>
        <v>0</v>
      </c>
      <c r="H43" s="43" t="s">
        <v>78</v>
      </c>
      <c r="I43" s="32"/>
      <c r="J43" s="10"/>
    </row>
    <row r="44" spans="1:12" x14ac:dyDescent="0.35">
      <c r="A44" s="10"/>
      <c r="B44" s="17"/>
      <c r="C44" s="145" t="s">
        <v>68</v>
      </c>
      <c r="D44" s="146" t="s">
        <v>79</v>
      </c>
      <c r="E44" s="145" t="s">
        <v>80</v>
      </c>
      <c r="F44" s="145" t="s">
        <v>81</v>
      </c>
      <c r="G44" s="145" t="s">
        <v>82</v>
      </c>
      <c r="H44" s="147"/>
      <c r="I44" s="32"/>
      <c r="J44" s="10"/>
    </row>
    <row r="45" spans="1:12" x14ac:dyDescent="0.35">
      <c r="A45" s="123"/>
      <c r="B45" s="88"/>
      <c r="C45" s="44" t="s">
        <v>68</v>
      </c>
      <c r="D45" s="20" t="s">
        <v>73</v>
      </c>
      <c r="E45" s="33" t="s">
        <v>49</v>
      </c>
      <c r="F45" s="33" t="s">
        <v>49</v>
      </c>
      <c r="G45" s="33" t="s">
        <v>49</v>
      </c>
      <c r="H45" s="43"/>
      <c r="I45" s="32"/>
      <c r="J45" s="123"/>
      <c r="K45"/>
      <c r="L45"/>
    </row>
    <row r="46" spans="1:12" x14ac:dyDescent="0.35">
      <c r="A46" s="123"/>
      <c r="B46" s="88"/>
      <c r="C46" s="44" t="s">
        <v>68</v>
      </c>
      <c r="D46" s="20" t="s">
        <v>74</v>
      </c>
      <c r="E46" s="33" t="s">
        <v>75</v>
      </c>
      <c r="F46" s="33" t="s">
        <v>75</v>
      </c>
      <c r="G46" s="33" t="s">
        <v>75</v>
      </c>
      <c r="H46" s="43"/>
      <c r="I46" s="32"/>
      <c r="J46" s="123"/>
      <c r="K46"/>
      <c r="L46"/>
    </row>
    <row r="47" spans="1:12" x14ac:dyDescent="0.35">
      <c r="A47" s="10"/>
      <c r="B47" s="17"/>
      <c r="C47" s="44" t="s">
        <v>68</v>
      </c>
      <c r="D47" s="20" t="s">
        <v>76</v>
      </c>
      <c r="E47" s="30" t="s">
        <v>39</v>
      </c>
      <c r="F47" s="30" t="s">
        <v>39</v>
      </c>
      <c r="G47" s="30" t="s">
        <v>39</v>
      </c>
      <c r="H47" s="43"/>
      <c r="I47" s="32"/>
      <c r="J47" s="10"/>
    </row>
    <row r="48" spans="1:12" x14ac:dyDescent="0.35">
      <c r="A48" s="10"/>
      <c r="B48" s="17"/>
      <c r="C48" s="44" t="s">
        <v>68</v>
      </c>
      <c r="D48" s="20" t="s">
        <v>77</v>
      </c>
      <c r="E48" s="30" t="s">
        <v>39</v>
      </c>
      <c r="F48" s="30" t="s">
        <v>39</v>
      </c>
      <c r="G48" s="30" t="s">
        <v>39</v>
      </c>
      <c r="H48" s="43"/>
      <c r="I48" s="19"/>
      <c r="J48" s="10"/>
    </row>
    <row r="49" spans="1:12" ht="15" thickBot="1" x14ac:dyDescent="0.4">
      <c r="A49" s="123"/>
      <c r="B49" s="88"/>
      <c r="C49" s="44" t="s">
        <v>68</v>
      </c>
      <c r="D49" s="20" t="s">
        <v>58</v>
      </c>
      <c r="E49" s="154">
        <f>IFERROR(IF(E45="Yes",'INTERNAL Funding Assumptions'!$D$27+(SUM('LEA Inputs'!E47:E48)*'INTERNAL Funding Assumptions'!$D$28),0),"Fill in cells above")</f>
        <v>0</v>
      </c>
      <c r="F49" s="154">
        <f>IFERROR(IF(F45="Yes",'INTERNAL Funding Assumptions'!$D$27+(SUM('LEA Inputs'!F47:F48)*'INTERNAL Funding Assumptions'!$D$28),0),"Fill in cells above")</f>
        <v>0</v>
      </c>
      <c r="G49" s="154">
        <f>IFERROR(IF(G45="Yes",'INTERNAL Funding Assumptions'!$D$27+(SUM('LEA Inputs'!G47:G48)*'INTERNAL Funding Assumptions'!$D$28),0),"Fill in cells above")</f>
        <v>0</v>
      </c>
      <c r="H49" s="43" t="s">
        <v>78</v>
      </c>
      <c r="I49" s="32"/>
      <c r="J49" s="123"/>
      <c r="K49"/>
      <c r="L49"/>
    </row>
    <row r="50" spans="1:12" x14ac:dyDescent="0.35">
      <c r="A50" s="10"/>
      <c r="B50" s="17"/>
      <c r="C50" s="145" t="s">
        <v>68</v>
      </c>
      <c r="D50" s="146" t="s">
        <v>83</v>
      </c>
      <c r="E50" s="145"/>
      <c r="F50" s="145" t="s">
        <v>84</v>
      </c>
      <c r="G50" s="145" t="s">
        <v>84</v>
      </c>
      <c r="H50" s="147"/>
      <c r="I50" s="32"/>
      <c r="J50" s="10"/>
    </row>
    <row r="51" spans="1:12" x14ac:dyDescent="0.35">
      <c r="A51" s="123"/>
      <c r="B51" s="88"/>
      <c r="C51" s="44" t="s">
        <v>68</v>
      </c>
      <c r="D51" s="20" t="s">
        <v>73</v>
      </c>
      <c r="E51" s="70"/>
      <c r="F51" s="33" t="s">
        <v>49</v>
      </c>
      <c r="G51" s="33" t="s">
        <v>49</v>
      </c>
      <c r="H51" s="43"/>
      <c r="I51" s="32"/>
      <c r="J51" s="123"/>
      <c r="K51"/>
      <c r="L51"/>
    </row>
    <row r="52" spans="1:12" ht="18" customHeight="1" x14ac:dyDescent="0.35">
      <c r="A52" s="123"/>
      <c r="B52" s="88"/>
      <c r="C52" s="44" t="s">
        <v>68</v>
      </c>
      <c r="D52" s="20" t="s">
        <v>74</v>
      </c>
      <c r="E52" s="70"/>
      <c r="F52" s="33" t="s">
        <v>75</v>
      </c>
      <c r="G52" s="33" t="s">
        <v>75</v>
      </c>
      <c r="H52" s="43"/>
      <c r="I52" s="32"/>
      <c r="J52" s="123"/>
      <c r="K52"/>
      <c r="L52"/>
    </row>
    <row r="53" spans="1:12" x14ac:dyDescent="0.35">
      <c r="A53" s="10"/>
      <c r="B53" s="17"/>
      <c r="C53" s="44" t="s">
        <v>68</v>
      </c>
      <c r="D53" s="20" t="s">
        <v>76</v>
      </c>
      <c r="E53" s="70"/>
      <c r="F53" s="30" t="s">
        <v>39</v>
      </c>
      <c r="G53" s="30" t="s">
        <v>39</v>
      </c>
      <c r="H53" s="43"/>
      <c r="I53" s="32"/>
      <c r="J53" s="10"/>
    </row>
    <row r="54" spans="1:12" x14ac:dyDescent="0.35">
      <c r="A54" s="10"/>
      <c r="B54" s="17"/>
      <c r="C54" s="44" t="s">
        <v>68</v>
      </c>
      <c r="D54" s="20" t="s">
        <v>77</v>
      </c>
      <c r="E54" s="70"/>
      <c r="F54" s="30" t="s">
        <v>39</v>
      </c>
      <c r="G54" s="30" t="s">
        <v>39</v>
      </c>
      <c r="H54" s="43"/>
      <c r="I54" s="19"/>
      <c r="J54" s="10"/>
    </row>
    <row r="55" spans="1:12" ht="15" collapsed="1" thickBot="1" x14ac:dyDescent="0.4">
      <c r="A55" s="123"/>
      <c r="B55" s="88"/>
      <c r="C55" s="44" t="s">
        <v>68</v>
      </c>
      <c r="D55" s="20" t="s">
        <v>58</v>
      </c>
      <c r="E55" s="70"/>
      <c r="F55" s="154">
        <f>IFERROR(IF(F51="Yes",'INTERNAL Funding Assumptions'!$D$27+(SUM('LEA Inputs'!F53:F54)*'INTERNAL Funding Assumptions'!$D$28),0),"Fill in cells above")</f>
        <v>0</v>
      </c>
      <c r="G55" s="154">
        <f>IFERROR(IF(G51="Yes",'INTERNAL Funding Assumptions'!$D$27+(SUM('LEA Inputs'!G53:G54)*'INTERNAL Funding Assumptions'!$D$28),0),"Fill in cells above")</f>
        <v>0</v>
      </c>
      <c r="H55" s="43" t="s">
        <v>78</v>
      </c>
      <c r="I55" s="32"/>
      <c r="J55" s="123"/>
      <c r="K55"/>
      <c r="L55"/>
    </row>
    <row r="56" spans="1:12" ht="76.5" hidden="1" customHeight="1" outlineLevel="1" thickBot="1" x14ac:dyDescent="0.4">
      <c r="B56" s="88"/>
      <c r="C56" s="44" t="s">
        <v>68</v>
      </c>
      <c r="D56" s="195" t="s">
        <v>85</v>
      </c>
      <c r="E56" s="196"/>
      <c r="F56" s="196"/>
      <c r="G56" s="196"/>
      <c r="H56" s="196"/>
      <c r="I56" s="32"/>
      <c r="K56"/>
    </row>
    <row r="57" spans="1:12" ht="15" thickBot="1" x14ac:dyDescent="0.4">
      <c r="A57" s="10"/>
      <c r="B57" s="17"/>
      <c r="C57" s="135" t="s">
        <v>86</v>
      </c>
      <c r="D57" s="136" t="s">
        <v>87</v>
      </c>
      <c r="E57" s="135" t="s">
        <v>66</v>
      </c>
      <c r="F57" s="135" t="s">
        <v>44</v>
      </c>
      <c r="G57" s="135" t="s">
        <v>67</v>
      </c>
      <c r="H57" s="137" t="s">
        <v>46</v>
      </c>
      <c r="I57" s="32"/>
      <c r="J57" s="10"/>
    </row>
    <row r="58" spans="1:12" x14ac:dyDescent="0.35">
      <c r="A58" s="10"/>
      <c r="B58" s="17"/>
      <c r="C58" s="145" t="s">
        <v>86</v>
      </c>
      <c r="D58" s="146" t="s">
        <v>69</v>
      </c>
      <c r="E58" s="145" t="s">
        <v>70</v>
      </c>
      <c r="F58" s="145" t="s">
        <v>71</v>
      </c>
      <c r="G58" s="145" t="s">
        <v>72</v>
      </c>
      <c r="H58" s="147"/>
      <c r="I58" s="32"/>
      <c r="J58" s="10"/>
    </row>
    <row r="59" spans="1:12" x14ac:dyDescent="0.35">
      <c r="A59" s="10"/>
      <c r="B59" s="17"/>
      <c r="C59" s="44" t="s">
        <v>86</v>
      </c>
      <c r="D59" s="20" t="s">
        <v>88</v>
      </c>
      <c r="E59" s="33" t="s">
        <v>49</v>
      </c>
      <c r="F59" s="33" t="s">
        <v>49</v>
      </c>
      <c r="G59" s="33" t="s">
        <v>49</v>
      </c>
      <c r="H59" s="128"/>
      <c r="I59" s="32"/>
      <c r="J59" s="10"/>
    </row>
    <row r="60" spans="1:12" ht="15" thickBot="1" x14ac:dyDescent="0.4">
      <c r="A60" s="10"/>
      <c r="B60" s="17"/>
      <c r="C60" s="44" t="s">
        <v>86</v>
      </c>
      <c r="D60" s="20" t="s">
        <v>58</v>
      </c>
      <c r="E60" s="124">
        <f>IFERROR(IF(E59="yes",(E41*'INTERNAL Funding Assumptions'!$D$43),0),"Fill in cells in ")</f>
        <v>0</v>
      </c>
      <c r="F60" s="124">
        <f>IFERROR(IF(F59="yes",(F41*'INTERNAL Funding Assumptions'!$D$43),0),"Fill in cells in ")</f>
        <v>0</v>
      </c>
      <c r="G60" s="124">
        <f>IFERROR(IF(G59="yes",(G41*'INTERNAL Funding Assumptions'!$D$43),0),"Fill in cells in ")</f>
        <v>0</v>
      </c>
      <c r="H60" s="43" t="s">
        <v>89</v>
      </c>
      <c r="I60" s="32"/>
      <c r="J60" s="10"/>
    </row>
    <row r="61" spans="1:12" x14ac:dyDescent="0.35">
      <c r="A61" s="10"/>
      <c r="B61" s="17"/>
      <c r="C61" s="145" t="s">
        <v>86</v>
      </c>
      <c r="D61" s="146" t="s">
        <v>79</v>
      </c>
      <c r="E61" s="145" t="s">
        <v>80</v>
      </c>
      <c r="F61" s="145" t="s">
        <v>81</v>
      </c>
      <c r="G61" s="145" t="s">
        <v>82</v>
      </c>
      <c r="H61" s="147"/>
      <c r="I61" s="32"/>
      <c r="J61" s="10"/>
    </row>
    <row r="62" spans="1:12" x14ac:dyDescent="0.35">
      <c r="A62" s="10"/>
      <c r="B62" s="17"/>
      <c r="C62" s="44" t="s">
        <v>86</v>
      </c>
      <c r="D62" s="20" t="s">
        <v>88</v>
      </c>
      <c r="E62" s="33" t="s">
        <v>49</v>
      </c>
      <c r="F62" s="33" t="s">
        <v>49</v>
      </c>
      <c r="G62" s="33" t="s">
        <v>49</v>
      </c>
      <c r="H62" s="128"/>
      <c r="I62" s="32"/>
      <c r="J62" s="10"/>
    </row>
    <row r="63" spans="1:12" ht="15" thickBot="1" x14ac:dyDescent="0.4">
      <c r="A63" s="10"/>
      <c r="B63" s="17"/>
      <c r="C63" s="44" t="s">
        <v>86</v>
      </c>
      <c r="D63" s="20" t="s">
        <v>58</v>
      </c>
      <c r="E63" s="124">
        <f>IFERROR(IF(E62="yes",(E47*'INTERNAL Funding Assumptions'!$D$43),0),"Fill in cells in 2a")</f>
        <v>0</v>
      </c>
      <c r="F63" s="124">
        <f>IFERROR(IF(F62="yes",(F47*'INTERNAL Funding Assumptions'!$D$43),0),"Fill in cells in 2a")</f>
        <v>0</v>
      </c>
      <c r="G63" s="124">
        <f>IFERROR(IF(G62="yes",(G47*'INTERNAL Funding Assumptions'!$D$43),0),"Fill in cells in 2a")</f>
        <v>0</v>
      </c>
      <c r="H63" s="43" t="s">
        <v>89</v>
      </c>
      <c r="I63" s="32"/>
      <c r="J63" s="10"/>
    </row>
    <row r="64" spans="1:12" x14ac:dyDescent="0.35">
      <c r="A64" s="10"/>
      <c r="B64" s="17"/>
      <c r="C64" s="145" t="s">
        <v>86</v>
      </c>
      <c r="D64" s="146" t="s">
        <v>90</v>
      </c>
      <c r="E64" s="145"/>
      <c r="F64" s="145" t="s">
        <v>84</v>
      </c>
      <c r="G64" s="145" t="s">
        <v>84</v>
      </c>
      <c r="H64" s="147"/>
      <c r="I64" s="32"/>
      <c r="J64" s="10"/>
    </row>
    <row r="65" spans="1:11" x14ac:dyDescent="0.35">
      <c r="A65" s="10"/>
      <c r="B65" s="17"/>
      <c r="C65" s="44" t="s">
        <v>86</v>
      </c>
      <c r="D65" s="20" t="s">
        <v>88</v>
      </c>
      <c r="E65" s="70"/>
      <c r="F65" s="33" t="s">
        <v>49</v>
      </c>
      <c r="G65" s="33" t="s">
        <v>49</v>
      </c>
      <c r="H65" s="128"/>
      <c r="I65" s="32"/>
      <c r="J65" s="10"/>
    </row>
    <row r="66" spans="1:11" ht="15" collapsed="1" thickBot="1" x14ac:dyDescent="0.4">
      <c r="A66" s="10"/>
      <c r="B66" s="17"/>
      <c r="C66" s="44" t="s">
        <v>86</v>
      </c>
      <c r="D66" s="20" t="s">
        <v>58</v>
      </c>
      <c r="E66" s="70"/>
      <c r="F66" s="124">
        <f>IFERROR(IF(F65="yes",(F53*'INTERNAL Funding Assumptions'!$D$40),0),"Fill in cells in 2a")</f>
        <v>0</v>
      </c>
      <c r="G66" s="124">
        <f>IFERROR(IF(G65="yes",(G53*'INTERNAL Funding Assumptions'!$D$40),0),"Fill in cells in 2a")</f>
        <v>0</v>
      </c>
      <c r="H66" s="43" t="s">
        <v>89</v>
      </c>
      <c r="I66" s="32"/>
      <c r="J66" s="10"/>
    </row>
    <row r="67" spans="1:11" ht="76.5" hidden="1" customHeight="1" outlineLevel="1" thickBot="1" x14ac:dyDescent="0.4">
      <c r="B67" s="88"/>
      <c r="C67" s="125"/>
      <c r="D67" s="195" t="s">
        <v>91</v>
      </c>
      <c r="E67" s="196"/>
      <c r="F67" s="196"/>
      <c r="G67" s="196"/>
      <c r="H67" s="196"/>
      <c r="I67" s="32"/>
      <c r="K67"/>
    </row>
    <row r="68" spans="1:11" x14ac:dyDescent="0.35">
      <c r="A68" s="10"/>
      <c r="B68" s="17"/>
      <c r="C68" s="135" t="s">
        <v>92</v>
      </c>
      <c r="D68" s="136" t="s">
        <v>93</v>
      </c>
      <c r="E68" s="135" t="s">
        <v>66</v>
      </c>
      <c r="F68" s="135" t="s">
        <v>44</v>
      </c>
      <c r="G68" s="135" t="s">
        <v>67</v>
      </c>
      <c r="H68" s="137" t="s">
        <v>46</v>
      </c>
      <c r="I68" s="32"/>
      <c r="J68" s="10"/>
    </row>
    <row r="69" spans="1:11" x14ac:dyDescent="0.35">
      <c r="A69" s="10"/>
      <c r="B69" s="17"/>
      <c r="C69" s="43" t="s">
        <v>94</v>
      </c>
      <c r="D69" s="20" t="s">
        <v>95</v>
      </c>
      <c r="E69" s="33" t="s">
        <v>49</v>
      </c>
      <c r="F69" s="33" t="s">
        <v>49</v>
      </c>
      <c r="G69" s="33" t="s">
        <v>49</v>
      </c>
      <c r="H69" s="43"/>
      <c r="I69" s="18"/>
      <c r="J69" s="10"/>
    </row>
    <row r="70" spans="1:11" x14ac:dyDescent="0.35">
      <c r="A70" s="10"/>
      <c r="B70" s="17"/>
      <c r="C70" s="43" t="s">
        <v>94</v>
      </c>
      <c r="D70" s="20" t="s">
        <v>96</v>
      </c>
      <c r="E70" s="157">
        <f>ROUNDDOWN(SUM(E41:E41)/30,0)</f>
        <v>0</v>
      </c>
      <c r="F70" s="157">
        <f>ROUNDDOWN(SUM(F41:F41)/30,0)</f>
        <v>0</v>
      </c>
      <c r="G70" s="157">
        <f>ROUNDDOWN(SUM(G41:G41)/30,0)</f>
        <v>0</v>
      </c>
      <c r="H70" s="82"/>
      <c r="I70" s="18"/>
      <c r="J70" s="10"/>
      <c r="K70" s="156"/>
    </row>
    <row r="71" spans="1:11" collapsed="1" x14ac:dyDescent="0.35">
      <c r="A71" s="10"/>
      <c r="B71" s="17"/>
      <c r="C71" s="43" t="s">
        <v>94</v>
      </c>
      <c r="D71" s="20" t="s">
        <v>58</v>
      </c>
      <c r="E71" s="31">
        <f>IF(E69="yes",'INTERNAL Funding Assumptions'!$D10*ROUNDDOWN(E70,1),0)</f>
        <v>0</v>
      </c>
      <c r="F71" s="31">
        <f>IF(F69="yes",'INTERNAL Funding Assumptions'!$D10*F70,0)</f>
        <v>0</v>
      </c>
      <c r="G71" s="31">
        <f>IF(G69="yes",'INTERNAL Funding Assumptions'!$D10*G70,0)</f>
        <v>0</v>
      </c>
      <c r="H71" s="43" t="s">
        <v>59</v>
      </c>
      <c r="I71" s="32"/>
      <c r="J71" s="10"/>
      <c r="K71" s="155"/>
    </row>
    <row r="72" spans="1:11" ht="76.5" hidden="1" customHeight="1" outlineLevel="1" x14ac:dyDescent="0.35">
      <c r="B72" s="88"/>
      <c r="C72" s="125"/>
      <c r="D72" s="195" t="s">
        <v>97</v>
      </c>
      <c r="E72" s="196"/>
      <c r="F72" s="196"/>
      <c r="G72" s="196"/>
      <c r="H72" s="196"/>
      <c r="I72" s="32"/>
      <c r="K72"/>
    </row>
    <row r="73" spans="1:11" x14ac:dyDescent="0.35">
      <c r="A73" s="10"/>
      <c r="B73" s="17"/>
      <c r="C73" s="47" t="s">
        <v>61</v>
      </c>
      <c r="D73" s="34"/>
      <c r="E73" s="158" t="s">
        <v>66</v>
      </c>
      <c r="F73" s="158" t="s">
        <v>44</v>
      </c>
      <c r="G73" s="158" t="s">
        <v>67</v>
      </c>
      <c r="H73" s="127"/>
      <c r="I73" s="19"/>
      <c r="J73" s="10"/>
    </row>
    <row r="74" spans="1:11" x14ac:dyDescent="0.35">
      <c r="A74" s="10"/>
      <c r="B74" s="17"/>
      <c r="C74" s="43">
        <v>2</v>
      </c>
      <c r="D74" s="37" t="s">
        <v>62</v>
      </c>
      <c r="E74" s="38">
        <f>E60+E63+E66</f>
        <v>0</v>
      </c>
      <c r="F74" s="38">
        <f>F60+F63+F66</f>
        <v>0</v>
      </c>
      <c r="G74" s="38">
        <f>G60+G63+G66</f>
        <v>0</v>
      </c>
      <c r="H74" s="127"/>
      <c r="I74" s="19"/>
      <c r="J74" s="10"/>
    </row>
    <row r="75" spans="1:11" x14ac:dyDescent="0.35">
      <c r="B75" s="74"/>
      <c r="C75" s="43">
        <v>2</v>
      </c>
      <c r="D75" s="37" t="s">
        <v>63</v>
      </c>
      <c r="E75" s="38">
        <f>E71</f>
        <v>0</v>
      </c>
      <c r="F75" s="38">
        <f>F71</f>
        <v>0</v>
      </c>
      <c r="G75" s="38">
        <f>G71</f>
        <v>0</v>
      </c>
      <c r="H75" s="129"/>
      <c r="I75" s="75"/>
    </row>
    <row r="76" spans="1:11" x14ac:dyDescent="0.35">
      <c r="B76" s="74"/>
      <c r="C76" s="43">
        <v>2</v>
      </c>
      <c r="D76" s="37" t="s">
        <v>98</v>
      </c>
      <c r="E76" s="38">
        <f>E43+E49+E55</f>
        <v>0</v>
      </c>
      <c r="F76" s="38">
        <f>F43+F49+F55</f>
        <v>0</v>
      </c>
      <c r="G76" s="38">
        <f>G43+G49+G55</f>
        <v>0</v>
      </c>
      <c r="H76" s="129"/>
      <c r="I76" s="75"/>
    </row>
    <row r="77" spans="1:11" x14ac:dyDescent="0.35">
      <c r="B77" s="76"/>
      <c r="C77" s="77"/>
      <c r="D77" s="78"/>
      <c r="E77" s="78"/>
      <c r="F77" s="78"/>
      <c r="G77" s="78"/>
      <c r="H77" s="77"/>
      <c r="I77" s="79"/>
    </row>
    <row r="79" spans="1:11" ht="18.5" x14ac:dyDescent="0.45">
      <c r="A79" s="10"/>
      <c r="B79" s="24"/>
      <c r="C79" s="42"/>
      <c r="D79" s="15"/>
      <c r="E79" s="15"/>
      <c r="F79" s="15"/>
      <c r="G79" s="15"/>
      <c r="H79" s="40"/>
      <c r="I79" s="25"/>
      <c r="J79" s="10"/>
    </row>
    <row r="80" spans="1:11" ht="19" thickBot="1" x14ac:dyDescent="0.5">
      <c r="A80" s="10"/>
      <c r="B80" s="26"/>
      <c r="C80" s="101" t="s">
        <v>99</v>
      </c>
      <c r="D80" s="27"/>
      <c r="E80" s="28"/>
      <c r="F80" s="28"/>
      <c r="G80" s="28"/>
      <c r="H80" s="126"/>
      <c r="I80" s="19"/>
      <c r="J80" s="10"/>
    </row>
    <row r="81" spans="1:16" x14ac:dyDescent="0.35">
      <c r="A81" s="10"/>
      <c r="B81" s="17"/>
      <c r="C81" s="135" t="s">
        <v>100</v>
      </c>
      <c r="D81" s="136" t="s">
        <v>101</v>
      </c>
      <c r="E81" s="135" t="s">
        <v>66</v>
      </c>
      <c r="F81" s="135" t="s">
        <v>44</v>
      </c>
      <c r="G81" s="135" t="s">
        <v>67</v>
      </c>
      <c r="H81" s="137" t="s">
        <v>46</v>
      </c>
      <c r="I81" s="32"/>
      <c r="J81" s="10"/>
    </row>
    <row r="82" spans="1:16" x14ac:dyDescent="0.35">
      <c r="A82" s="10"/>
      <c r="B82" s="17"/>
      <c r="C82" s="43" t="s">
        <v>100</v>
      </c>
      <c r="D82" s="20" t="s">
        <v>102</v>
      </c>
      <c r="E82" s="33" t="s">
        <v>49</v>
      </c>
      <c r="F82" s="33" t="s">
        <v>49</v>
      </c>
      <c r="G82" s="33" t="s">
        <v>49</v>
      </c>
      <c r="H82" s="43"/>
      <c r="I82" s="32"/>
      <c r="J82" s="10"/>
    </row>
    <row r="83" spans="1:16" x14ac:dyDescent="0.35">
      <c r="A83" s="10"/>
      <c r="B83" s="17"/>
      <c r="C83" s="43" t="s">
        <v>100</v>
      </c>
      <c r="D83" s="20" t="s">
        <v>103</v>
      </c>
      <c r="E83" s="30" t="s">
        <v>39</v>
      </c>
      <c r="F83" s="30" t="s">
        <v>39</v>
      </c>
      <c r="G83" s="30" t="s">
        <v>39</v>
      </c>
      <c r="H83" s="43"/>
      <c r="I83" s="32"/>
      <c r="J83" s="10"/>
    </row>
    <row r="84" spans="1:16" ht="15" collapsed="1" thickBot="1" x14ac:dyDescent="0.4">
      <c r="A84" s="10"/>
      <c r="B84" s="17"/>
      <c r="C84" s="43" t="s">
        <v>100</v>
      </c>
      <c r="D84" s="81" t="s">
        <v>58</v>
      </c>
      <c r="E84" s="124">
        <f>IF(E82="yes",(E83*'INTERNAL Funding Assumptions'!$D$52),0)</f>
        <v>0</v>
      </c>
      <c r="F84" s="124">
        <f>IF(F82="yes",(F83*'INTERNAL Funding Assumptions'!$D$52),0)</f>
        <v>0</v>
      </c>
      <c r="G84" s="124">
        <f>IF(G82="yes",(G83*'INTERNAL Funding Assumptions'!$D$52),0)</f>
        <v>0</v>
      </c>
      <c r="H84" s="43" t="s">
        <v>59</v>
      </c>
      <c r="I84" s="32"/>
      <c r="J84" s="10"/>
    </row>
    <row r="85" spans="1:16" ht="76.5" hidden="1" customHeight="1" outlineLevel="1" thickBot="1" x14ac:dyDescent="0.4">
      <c r="B85" s="88"/>
      <c r="C85" s="43" t="s">
        <v>100</v>
      </c>
      <c r="D85" s="195" t="s">
        <v>104</v>
      </c>
      <c r="E85" s="196"/>
      <c r="F85" s="196"/>
      <c r="G85" s="196"/>
      <c r="H85" s="196"/>
      <c r="I85" s="32"/>
      <c r="K85"/>
    </row>
    <row r="86" spans="1:16" x14ac:dyDescent="0.35">
      <c r="A86" s="123"/>
      <c r="B86" s="88"/>
      <c r="C86" s="135" t="s">
        <v>105</v>
      </c>
      <c r="D86" s="136" t="s">
        <v>106</v>
      </c>
      <c r="E86" s="135" t="s">
        <v>66</v>
      </c>
      <c r="F86" s="135" t="s">
        <v>44</v>
      </c>
      <c r="G86" s="135" t="s">
        <v>67</v>
      </c>
      <c r="H86" s="138" t="s">
        <v>46</v>
      </c>
      <c r="I86" s="32"/>
      <c r="J86" s="123"/>
      <c r="K86"/>
      <c r="L86"/>
      <c r="M86"/>
      <c r="N86"/>
      <c r="O86"/>
      <c r="P86"/>
    </row>
    <row r="87" spans="1:16" x14ac:dyDescent="0.35">
      <c r="A87" s="123"/>
      <c r="B87" s="88"/>
      <c r="C87" s="43" t="s">
        <v>105</v>
      </c>
      <c r="D87" s="31" t="s">
        <v>107</v>
      </c>
      <c r="E87" s="33" t="s">
        <v>49</v>
      </c>
      <c r="F87" s="70"/>
      <c r="G87" s="70"/>
      <c r="H87" s="128"/>
      <c r="I87" s="32"/>
      <c r="J87" s="123"/>
      <c r="K87"/>
      <c r="L87"/>
      <c r="M87"/>
      <c r="N87"/>
      <c r="O87"/>
      <c r="P87"/>
    </row>
    <row r="88" spans="1:16" x14ac:dyDescent="0.35">
      <c r="A88" s="123"/>
      <c r="B88" s="88"/>
      <c r="C88" s="43" t="s">
        <v>105</v>
      </c>
      <c r="D88" s="31" t="s">
        <v>108</v>
      </c>
      <c r="E88" s="30" t="s">
        <v>39</v>
      </c>
      <c r="F88" s="70"/>
      <c r="G88" s="70"/>
      <c r="H88" s="43"/>
      <c r="I88" s="32"/>
      <c r="J88" s="123"/>
      <c r="K88"/>
      <c r="L88"/>
      <c r="M88"/>
      <c r="N88"/>
      <c r="O88"/>
      <c r="P88"/>
    </row>
    <row r="89" spans="1:16" ht="15" collapsed="1" thickBot="1" x14ac:dyDescent="0.4">
      <c r="A89" s="123"/>
      <c r="B89" s="88"/>
      <c r="C89" s="43" t="s">
        <v>105</v>
      </c>
      <c r="D89" s="81" t="s">
        <v>58</v>
      </c>
      <c r="E89" s="31">
        <f>IFERROR(IF(E87="yes",('LEA Inputs'!E88*'INTERNAL Funding Assumptions'!$D$58),0),0)</f>
        <v>0</v>
      </c>
      <c r="F89" s="70"/>
      <c r="G89" s="70"/>
      <c r="H89" s="144" t="s">
        <v>89</v>
      </c>
      <c r="I89" s="32"/>
      <c r="J89" s="123"/>
      <c r="K89"/>
      <c r="L89"/>
      <c r="M89"/>
      <c r="N89"/>
      <c r="O89"/>
      <c r="P89"/>
    </row>
    <row r="90" spans="1:16" ht="76.5" hidden="1" customHeight="1" outlineLevel="1" thickBot="1" x14ac:dyDescent="0.4">
      <c r="A90"/>
      <c r="B90" s="88"/>
      <c r="C90" s="43" t="s">
        <v>105</v>
      </c>
      <c r="D90" s="195" t="s">
        <v>109</v>
      </c>
      <c r="E90" s="196"/>
      <c r="F90" s="196"/>
      <c r="G90" s="196"/>
      <c r="H90" s="196"/>
      <c r="I90" s="32"/>
      <c r="J90"/>
      <c r="K90"/>
      <c r="L90"/>
      <c r="M90"/>
      <c r="N90"/>
      <c r="O90"/>
      <c r="P90"/>
    </row>
    <row r="91" spans="1:16" x14ac:dyDescent="0.35">
      <c r="A91" s="10"/>
      <c r="B91" s="17"/>
      <c r="C91" s="135" t="s">
        <v>110</v>
      </c>
      <c r="D91" s="136" t="s">
        <v>111</v>
      </c>
      <c r="E91" s="135" t="s">
        <v>66</v>
      </c>
      <c r="F91" s="135" t="s">
        <v>44</v>
      </c>
      <c r="G91" s="135" t="s">
        <v>67</v>
      </c>
      <c r="H91" s="137" t="s">
        <v>46</v>
      </c>
      <c r="I91" s="32"/>
      <c r="J91" s="10"/>
    </row>
    <row r="92" spans="1:16" x14ac:dyDescent="0.35">
      <c r="A92" s="10"/>
      <c r="B92" s="17"/>
      <c r="C92" s="43" t="s">
        <v>110</v>
      </c>
      <c r="D92" s="31" t="s">
        <v>112</v>
      </c>
      <c r="E92" s="33" t="s">
        <v>49</v>
      </c>
      <c r="F92" s="33" t="s">
        <v>49</v>
      </c>
      <c r="G92" s="33" t="s">
        <v>49</v>
      </c>
      <c r="H92" s="128"/>
      <c r="I92" s="32"/>
      <c r="J92" s="10"/>
    </row>
    <row r="93" spans="1:16" x14ac:dyDescent="0.35">
      <c r="A93" s="10"/>
      <c r="B93" s="17"/>
      <c r="C93" s="43" t="s">
        <v>110</v>
      </c>
      <c r="D93" s="20" t="s">
        <v>113</v>
      </c>
      <c r="E93" s="30" t="s">
        <v>39</v>
      </c>
      <c r="F93" s="30" t="s">
        <v>39</v>
      </c>
      <c r="G93" s="30" t="s">
        <v>39</v>
      </c>
      <c r="H93" s="128"/>
      <c r="I93" s="32"/>
      <c r="J93" s="10"/>
    </row>
    <row r="94" spans="1:16" x14ac:dyDescent="0.35">
      <c r="A94" s="10"/>
      <c r="B94" s="17"/>
      <c r="C94" s="43" t="s">
        <v>110</v>
      </c>
      <c r="D94" s="20" t="s">
        <v>114</v>
      </c>
      <c r="E94" s="30" t="s">
        <v>39</v>
      </c>
      <c r="F94" s="30" t="s">
        <v>39</v>
      </c>
      <c r="G94" s="30" t="s">
        <v>39</v>
      </c>
      <c r="H94" s="128"/>
      <c r="I94" s="32"/>
      <c r="J94" s="10"/>
    </row>
    <row r="95" spans="1:16" x14ac:dyDescent="0.35">
      <c r="A95" s="10"/>
      <c r="B95" s="17"/>
      <c r="C95" s="43" t="s">
        <v>110</v>
      </c>
      <c r="D95" s="20" t="s">
        <v>115</v>
      </c>
      <c r="E95" s="30" t="s">
        <v>39</v>
      </c>
      <c r="F95" s="30" t="s">
        <v>39</v>
      </c>
      <c r="G95" s="30" t="s">
        <v>39</v>
      </c>
      <c r="H95" s="128"/>
      <c r="I95" s="32"/>
      <c r="J95" s="10"/>
    </row>
    <row r="96" spans="1:16" x14ac:dyDescent="0.35">
      <c r="A96" s="139"/>
      <c r="B96" s="140"/>
      <c r="C96" s="141" t="s">
        <v>110</v>
      </c>
      <c r="D96" s="142" t="s">
        <v>58</v>
      </c>
      <c r="E96" s="143">
        <f>IF(E92="yes",(E93*'INTERNAL Funding Assumptions'!D64)+('INTERNAL Funding Assumptions'!D65*'LEA Inputs'!E94)+('LEA Inputs'!E95*'INTERNAL Funding Assumptions'!D66),0)</f>
        <v>0</v>
      </c>
      <c r="F96" s="143">
        <f>IF(F92="yes",(F93*'INTERNAL Funding Assumptions'!E64)+('INTERNAL Funding Assumptions'!E65*'LEA Inputs'!F94)+('LEA Inputs'!F95*'INTERNAL Funding Assumptions'!E66),0)</f>
        <v>0</v>
      </c>
      <c r="G96" s="143">
        <f>IF(G92="yes",(G93*'INTERNAL Funding Assumptions'!F64)+('INTERNAL Funding Assumptions'!F65*'LEA Inputs'!G94)+('LEA Inputs'!G95*'INTERNAL Funding Assumptions'!F66),0)</f>
        <v>0</v>
      </c>
      <c r="H96" s="144" t="s">
        <v>89</v>
      </c>
      <c r="I96" s="32"/>
      <c r="J96" s="139"/>
      <c r="K96" s="139"/>
      <c r="L96" s="139"/>
      <c r="M96" s="139"/>
      <c r="N96" s="139"/>
      <c r="O96" s="139"/>
      <c r="P96" s="139"/>
    </row>
    <row r="97" spans="1:16" ht="76.5" customHeight="1" outlineLevel="1" thickBot="1" x14ac:dyDescent="0.4">
      <c r="B97" s="88"/>
      <c r="C97" s="141" t="s">
        <v>110</v>
      </c>
      <c r="D97" s="195" t="s">
        <v>116</v>
      </c>
      <c r="E97" s="196"/>
      <c r="F97" s="196"/>
      <c r="G97" s="196"/>
      <c r="H97" s="196"/>
      <c r="I97" s="32"/>
      <c r="K97"/>
    </row>
    <row r="98" spans="1:16" x14ac:dyDescent="0.35">
      <c r="A98" s="10"/>
      <c r="B98" s="17"/>
      <c r="C98" s="135" t="s">
        <v>117</v>
      </c>
      <c r="D98" s="136" t="s">
        <v>118</v>
      </c>
      <c r="E98" s="135" t="s">
        <v>66</v>
      </c>
      <c r="F98" s="135" t="s">
        <v>44</v>
      </c>
      <c r="G98" s="135" t="s">
        <v>67</v>
      </c>
      <c r="H98" s="137" t="s">
        <v>46</v>
      </c>
      <c r="I98" s="32"/>
      <c r="J98" s="10"/>
    </row>
    <row r="99" spans="1:16" x14ac:dyDescent="0.35">
      <c r="A99" s="10"/>
      <c r="B99" s="17"/>
      <c r="C99" s="43" t="s">
        <v>117</v>
      </c>
      <c r="D99" s="31" t="s">
        <v>112</v>
      </c>
      <c r="E99" s="33" t="s">
        <v>49</v>
      </c>
      <c r="F99" s="70"/>
      <c r="G99" s="70"/>
      <c r="H99" s="128"/>
      <c r="I99" s="32"/>
      <c r="J99" s="10"/>
    </row>
    <row r="100" spans="1:16" x14ac:dyDescent="0.35">
      <c r="A100" s="10"/>
      <c r="B100" s="17"/>
      <c r="C100" s="43" t="s">
        <v>117</v>
      </c>
      <c r="D100" s="31" t="s">
        <v>108</v>
      </c>
      <c r="E100" s="30" t="s">
        <v>39</v>
      </c>
      <c r="F100" s="70"/>
      <c r="G100" s="70"/>
      <c r="H100" s="43"/>
      <c r="I100" s="32"/>
      <c r="J100" s="10"/>
    </row>
    <row r="101" spans="1:16" ht="15" collapsed="1" thickBot="1" x14ac:dyDescent="0.4">
      <c r="A101" s="10"/>
      <c r="B101" s="17"/>
      <c r="C101" s="43" t="s">
        <v>117</v>
      </c>
      <c r="D101" s="81" t="s">
        <v>58</v>
      </c>
      <c r="E101" s="31">
        <f>IF(E99="Yes",(E100*'INTERNAL Funding Assumptions'!$D$76),0)</f>
        <v>0</v>
      </c>
      <c r="F101" s="70"/>
      <c r="G101" s="70"/>
      <c r="H101" s="144" t="s">
        <v>89</v>
      </c>
      <c r="I101" s="32"/>
      <c r="J101" s="10"/>
    </row>
    <row r="102" spans="1:16" ht="76.5" hidden="1" customHeight="1" outlineLevel="1" thickBot="1" x14ac:dyDescent="0.4">
      <c r="B102" s="88"/>
      <c r="C102" s="43" t="s">
        <v>117</v>
      </c>
      <c r="D102" s="195" t="s">
        <v>119</v>
      </c>
      <c r="E102" s="196"/>
      <c r="F102" s="196"/>
      <c r="G102" s="196"/>
      <c r="H102" s="196"/>
      <c r="I102" s="32"/>
      <c r="K102"/>
    </row>
    <row r="103" spans="1:16" x14ac:dyDescent="0.35">
      <c r="A103" s="10"/>
      <c r="B103" s="17"/>
      <c r="C103" s="135" t="s">
        <v>120</v>
      </c>
      <c r="D103" s="136" t="s">
        <v>121</v>
      </c>
      <c r="E103" s="135" t="s">
        <v>66</v>
      </c>
      <c r="F103" s="135" t="s">
        <v>44</v>
      </c>
      <c r="G103" s="135" t="s">
        <v>45</v>
      </c>
      <c r="H103" s="137" t="s">
        <v>46</v>
      </c>
      <c r="I103" s="32"/>
      <c r="J103" s="10"/>
    </row>
    <row r="104" spans="1:16" x14ac:dyDescent="0.35">
      <c r="A104" s="10"/>
      <c r="B104" s="17"/>
      <c r="C104" s="82" t="s">
        <v>120</v>
      </c>
      <c r="D104" s="83" t="s">
        <v>122</v>
      </c>
      <c r="E104" s="33" t="s">
        <v>49</v>
      </c>
      <c r="F104" s="33" t="s">
        <v>49</v>
      </c>
      <c r="G104" s="33" t="s">
        <v>49</v>
      </c>
      <c r="H104" s="128"/>
      <c r="I104" s="32"/>
      <c r="J104" s="10"/>
    </row>
    <row r="105" spans="1:16" x14ac:dyDescent="0.35">
      <c r="A105" s="10"/>
      <c r="B105" s="17"/>
      <c r="C105" s="82" t="s">
        <v>120</v>
      </c>
      <c r="D105" s="83" t="s">
        <v>123</v>
      </c>
      <c r="E105" s="30" t="s">
        <v>39</v>
      </c>
      <c r="F105" s="30" t="s">
        <v>39</v>
      </c>
      <c r="G105" s="30" t="s">
        <v>39</v>
      </c>
      <c r="H105" s="128"/>
      <c r="I105" s="32"/>
      <c r="J105" s="10"/>
    </row>
    <row r="106" spans="1:16" x14ac:dyDescent="0.35">
      <c r="A106" s="10"/>
      <c r="B106" s="17"/>
      <c r="C106" s="82" t="s">
        <v>120</v>
      </c>
      <c r="D106" s="83" t="s">
        <v>124</v>
      </c>
      <c r="E106" s="30" t="s">
        <v>39</v>
      </c>
      <c r="F106" s="70"/>
      <c r="G106" s="70"/>
      <c r="H106" s="128"/>
      <c r="I106" s="32"/>
      <c r="J106" s="10"/>
    </row>
    <row r="107" spans="1:16" x14ac:dyDescent="0.35">
      <c r="A107" s="123"/>
      <c r="B107" s="88"/>
      <c r="C107" s="43" t="s">
        <v>120</v>
      </c>
      <c r="D107" s="20" t="s">
        <v>125</v>
      </c>
      <c r="E107" s="70"/>
      <c r="F107" s="30" t="s">
        <v>39</v>
      </c>
      <c r="G107" s="30" t="s">
        <v>39</v>
      </c>
      <c r="H107" s="128"/>
      <c r="I107" s="32"/>
      <c r="J107" s="123"/>
      <c r="K107"/>
      <c r="L107"/>
      <c r="M107"/>
      <c r="N107"/>
      <c r="O107"/>
      <c r="P107"/>
    </row>
    <row r="108" spans="1:16" x14ac:dyDescent="0.35">
      <c r="A108" s="123"/>
      <c r="B108" s="88"/>
      <c r="C108" s="43"/>
      <c r="D108" s="20" t="s">
        <v>126</v>
      </c>
      <c r="E108" s="30" t="s">
        <v>39</v>
      </c>
      <c r="F108" s="70"/>
      <c r="G108" s="70"/>
      <c r="H108" s="128"/>
      <c r="I108" s="32"/>
      <c r="J108" s="123"/>
      <c r="K108"/>
      <c r="L108"/>
      <c r="M108"/>
      <c r="N108"/>
      <c r="O108"/>
      <c r="P108"/>
    </row>
    <row r="109" spans="1:16" x14ac:dyDescent="0.35">
      <c r="A109" s="10"/>
      <c r="B109" s="17"/>
      <c r="C109" s="82" t="s">
        <v>120</v>
      </c>
      <c r="D109" s="20" t="s">
        <v>127</v>
      </c>
      <c r="E109" s="70"/>
      <c r="F109" s="30" t="s">
        <v>39</v>
      </c>
      <c r="G109" s="30" t="s">
        <v>39</v>
      </c>
      <c r="H109" s="128"/>
      <c r="I109" s="32"/>
      <c r="J109" s="10"/>
    </row>
    <row r="110" spans="1:16" collapsed="1" x14ac:dyDescent="0.35">
      <c r="A110" s="10"/>
      <c r="B110" s="17"/>
      <c r="C110" s="43" t="s">
        <v>120</v>
      </c>
      <c r="D110" s="81" t="s">
        <v>58</v>
      </c>
      <c r="E110" s="124">
        <f>IF(E104="yes",(E105*(SUM('INTERNAL Funding Assumptions'!$D$84:$D$85)))+('LEA Inputs'!E106*'INTERNAL Funding Assumptions'!$D$82)+(E108*'INTERNAL Funding Assumptions'!$D$83),0)</f>
        <v>0</v>
      </c>
      <c r="F110" s="124">
        <f>IF(F104="yes",(F105*(SUM('INTERNAL Funding Assumptions'!$D$84:$D$85)))+('LEA Inputs'!F107*'INTERNAL Funding Assumptions'!$D$82)+(F109*'INTERNAL Funding Assumptions'!$D$83),0)</f>
        <v>0</v>
      </c>
      <c r="G110" s="124">
        <f>IF(G104="yes",(G105*(SUM('INTERNAL Funding Assumptions'!$D$84:$D$85)))+('LEA Inputs'!G107*'INTERNAL Funding Assumptions'!$D$82)+(G109*'INTERNAL Funding Assumptions'!$D$83),0)</f>
        <v>0</v>
      </c>
      <c r="H110" s="128" t="s">
        <v>59</v>
      </c>
      <c r="I110" s="32"/>
      <c r="J110" s="10"/>
    </row>
    <row r="111" spans="1:16" ht="76.5" hidden="1" customHeight="1" outlineLevel="1" x14ac:dyDescent="0.35">
      <c r="B111" s="88"/>
      <c r="C111" s="43" t="s">
        <v>120</v>
      </c>
      <c r="D111" s="195" t="s">
        <v>128</v>
      </c>
      <c r="E111" s="196"/>
      <c r="F111" s="196"/>
      <c r="G111" s="196"/>
      <c r="H111" s="196"/>
      <c r="I111" s="32"/>
      <c r="K111"/>
    </row>
    <row r="112" spans="1:16" x14ac:dyDescent="0.35">
      <c r="A112" s="10"/>
      <c r="B112" s="17"/>
      <c r="C112" s="47" t="s">
        <v>61</v>
      </c>
      <c r="D112" s="47"/>
      <c r="E112" s="35">
        <f>E113+E114</f>
        <v>0</v>
      </c>
      <c r="F112" s="35">
        <f>F113+F114</f>
        <v>0</v>
      </c>
      <c r="G112" s="35">
        <f>G113+G114</f>
        <v>0</v>
      </c>
      <c r="H112" s="127"/>
      <c r="I112" s="19"/>
      <c r="J112" s="10"/>
    </row>
    <row r="113" spans="1:11" x14ac:dyDescent="0.35">
      <c r="A113" s="10"/>
      <c r="B113" s="17"/>
      <c r="C113" s="43">
        <v>1</v>
      </c>
      <c r="D113" s="37" t="s">
        <v>129</v>
      </c>
      <c r="E113" s="38">
        <f>SUM(E89,E101,E96)</f>
        <v>0</v>
      </c>
      <c r="F113" s="38">
        <f>SUM(F101,F96)</f>
        <v>0</v>
      </c>
      <c r="G113" s="38">
        <f>SUM(G101,G96)</f>
        <v>0</v>
      </c>
      <c r="H113" s="127"/>
      <c r="I113" s="19"/>
      <c r="J113" s="10"/>
    </row>
    <row r="114" spans="1:11" x14ac:dyDescent="0.35">
      <c r="A114" s="10"/>
      <c r="B114" s="17"/>
      <c r="C114" s="43">
        <v>1</v>
      </c>
      <c r="D114" s="37" t="s">
        <v>130</v>
      </c>
      <c r="E114" s="38">
        <f>SUM(E110,E84)</f>
        <v>0</v>
      </c>
      <c r="F114" s="38">
        <f t="shared" ref="F114:G114" si="0">SUM(F110,F84)</f>
        <v>0</v>
      </c>
      <c r="G114" s="38">
        <f t="shared" si="0"/>
        <v>0</v>
      </c>
      <c r="H114" s="127"/>
      <c r="I114" s="19"/>
      <c r="J114" s="10"/>
    </row>
    <row r="115" spans="1:11" x14ac:dyDescent="0.35">
      <c r="A115" s="10"/>
      <c r="B115" s="21"/>
      <c r="C115" s="41"/>
      <c r="D115" s="36"/>
      <c r="E115" s="22"/>
      <c r="F115" s="22"/>
      <c r="G115" s="22"/>
      <c r="H115" s="41"/>
      <c r="I115" s="23"/>
      <c r="J115" s="10"/>
    </row>
    <row r="116" spans="1:11" x14ac:dyDescent="0.35">
      <c r="A116" s="10"/>
      <c r="B116" s="10"/>
      <c r="C116" s="11"/>
      <c r="D116" s="10"/>
      <c r="E116" s="10"/>
      <c r="F116" s="10"/>
      <c r="G116" s="10"/>
      <c r="H116" s="11"/>
      <c r="I116" s="10"/>
      <c r="J116" s="10"/>
    </row>
    <row r="117" spans="1:11" ht="18.5" x14ac:dyDescent="0.45">
      <c r="B117" s="24"/>
      <c r="C117" s="42"/>
      <c r="D117" s="15"/>
      <c r="E117" s="15"/>
      <c r="F117" s="15"/>
      <c r="G117" s="15"/>
      <c r="H117" s="40"/>
      <c r="I117" s="25"/>
    </row>
    <row r="118" spans="1:11" ht="19" thickBot="1" x14ac:dyDescent="0.5">
      <c r="B118" s="26"/>
      <c r="C118" s="101" t="s">
        <v>131</v>
      </c>
      <c r="D118" s="27"/>
      <c r="E118" s="28"/>
      <c r="F118" s="28"/>
      <c r="G118" s="28"/>
      <c r="H118" s="126"/>
      <c r="I118" s="19"/>
    </row>
    <row r="119" spans="1:11" x14ac:dyDescent="0.35">
      <c r="B119" s="17"/>
      <c r="C119" s="135" t="s">
        <v>132</v>
      </c>
      <c r="D119" s="136" t="s">
        <v>133</v>
      </c>
      <c r="E119" s="135" t="s">
        <v>66</v>
      </c>
      <c r="F119" s="135" t="s">
        <v>44</v>
      </c>
      <c r="G119" s="135" t="s">
        <v>67</v>
      </c>
      <c r="H119" s="135" t="s">
        <v>46</v>
      </c>
      <c r="I119" s="32"/>
    </row>
    <row r="120" spans="1:11" x14ac:dyDescent="0.35">
      <c r="B120" s="17"/>
      <c r="C120" s="43" t="s">
        <v>132</v>
      </c>
      <c r="D120" s="20" t="s">
        <v>134</v>
      </c>
      <c r="E120" s="33" t="s">
        <v>49</v>
      </c>
      <c r="F120" s="70"/>
      <c r="G120" s="70"/>
      <c r="H120" s="43"/>
      <c r="I120" s="32"/>
    </row>
    <row r="121" spans="1:11" x14ac:dyDescent="0.35">
      <c r="B121" s="17"/>
      <c r="C121" s="43" t="s">
        <v>132</v>
      </c>
      <c r="D121" s="20" t="s">
        <v>135</v>
      </c>
      <c r="E121" s="30" t="s">
        <v>39</v>
      </c>
      <c r="F121" s="70"/>
      <c r="G121" s="70"/>
      <c r="H121" s="43"/>
      <c r="I121" s="32"/>
    </row>
    <row r="122" spans="1:11" x14ac:dyDescent="0.35">
      <c r="B122" s="17"/>
      <c r="C122" s="43" t="s">
        <v>132</v>
      </c>
      <c r="D122" s="20" t="s">
        <v>136</v>
      </c>
      <c r="E122" s="30" t="s">
        <v>39</v>
      </c>
      <c r="F122" s="70"/>
      <c r="G122" s="70"/>
      <c r="H122" s="43"/>
      <c r="I122" s="32"/>
    </row>
    <row r="123" spans="1:11" ht="15" collapsed="1" thickBot="1" x14ac:dyDescent="0.4">
      <c r="B123" s="17"/>
      <c r="C123" s="43" t="s">
        <v>132</v>
      </c>
      <c r="D123" s="81" t="s">
        <v>58</v>
      </c>
      <c r="E123" s="124">
        <f>IF(E120="yes",(E121*'INTERNAL Funding Assumptions'!$D91)+(E122*'INTERNAL Funding Assumptions'!$D92),0)</f>
        <v>0</v>
      </c>
      <c r="F123" s="70"/>
      <c r="G123" s="70"/>
      <c r="H123" s="128" t="s">
        <v>59</v>
      </c>
      <c r="I123" s="32"/>
    </row>
    <row r="124" spans="1:11" ht="76.5" hidden="1" customHeight="1" outlineLevel="1" thickBot="1" x14ac:dyDescent="0.4">
      <c r="B124" s="88"/>
      <c r="C124" s="125"/>
      <c r="D124" s="195" t="s">
        <v>137</v>
      </c>
      <c r="E124" s="196"/>
      <c r="F124" s="196"/>
      <c r="G124" s="196"/>
      <c r="H124" s="196"/>
      <c r="I124" s="32"/>
      <c r="K124"/>
    </row>
    <row r="125" spans="1:11" x14ac:dyDescent="0.35">
      <c r="B125" s="17"/>
      <c r="C125" s="135" t="s">
        <v>138</v>
      </c>
      <c r="D125" s="136" t="s">
        <v>139</v>
      </c>
      <c r="E125" s="135" t="s">
        <v>66</v>
      </c>
      <c r="F125" s="135" t="s">
        <v>44</v>
      </c>
      <c r="G125" s="135" t="s">
        <v>67</v>
      </c>
      <c r="H125" s="135" t="s">
        <v>46</v>
      </c>
      <c r="I125" s="32"/>
    </row>
    <row r="126" spans="1:11" x14ac:dyDescent="0.35">
      <c r="B126" s="17"/>
      <c r="C126" s="43" t="s">
        <v>138</v>
      </c>
      <c r="D126" s="20" t="s">
        <v>140</v>
      </c>
      <c r="E126" s="33" t="s">
        <v>49</v>
      </c>
      <c r="F126" s="70"/>
      <c r="G126" s="70"/>
      <c r="H126" s="43"/>
      <c r="I126" s="18"/>
    </row>
    <row r="127" spans="1:11" x14ac:dyDescent="0.35">
      <c r="B127" s="17"/>
      <c r="C127" s="43" t="s">
        <v>138</v>
      </c>
      <c r="D127" s="20" t="s">
        <v>141</v>
      </c>
      <c r="E127" s="30" t="s">
        <v>39</v>
      </c>
      <c r="F127" s="70"/>
      <c r="G127" s="70"/>
      <c r="H127" s="43"/>
      <c r="I127" s="18"/>
    </row>
    <row r="128" spans="1:11" x14ac:dyDescent="0.35">
      <c r="B128" s="17"/>
      <c r="C128" s="43" t="s">
        <v>138</v>
      </c>
      <c r="D128" s="20" t="s">
        <v>142</v>
      </c>
      <c r="E128" s="30" t="s">
        <v>39</v>
      </c>
      <c r="F128" s="70"/>
      <c r="G128" s="70"/>
      <c r="H128" s="43"/>
      <c r="I128" s="32"/>
    </row>
    <row r="129" spans="2:11" x14ac:dyDescent="0.35">
      <c r="B129" s="17"/>
      <c r="C129" s="43" t="s">
        <v>138</v>
      </c>
      <c r="D129" s="20" t="s">
        <v>143</v>
      </c>
      <c r="E129" s="30" t="s">
        <v>39</v>
      </c>
      <c r="F129" s="70"/>
      <c r="G129" s="70"/>
      <c r="H129" s="43"/>
      <c r="I129" s="32"/>
    </row>
    <row r="130" spans="2:11" ht="15" collapsed="1" thickBot="1" x14ac:dyDescent="0.4">
      <c r="B130" s="17"/>
      <c r="C130" s="43" t="s">
        <v>138</v>
      </c>
      <c r="D130" s="20" t="s">
        <v>58</v>
      </c>
      <c r="E130" s="124">
        <f>IF(E126="yes",(E127*'INTERNAL Funding Assumptions'!$D93)+('LEA Inputs'!E128*'INTERNAL Funding Assumptions'!$D94),0)</f>
        <v>0</v>
      </c>
      <c r="F130" s="70"/>
      <c r="G130" s="70"/>
      <c r="H130" s="128" t="s">
        <v>59</v>
      </c>
      <c r="I130" s="32"/>
    </row>
    <row r="131" spans="2:11" ht="76.5" hidden="1" customHeight="1" outlineLevel="1" thickBot="1" x14ac:dyDescent="0.4">
      <c r="B131" s="88"/>
      <c r="C131" s="125"/>
      <c r="D131" s="195" t="s">
        <v>144</v>
      </c>
      <c r="E131" s="196"/>
      <c r="F131" s="196"/>
      <c r="G131" s="196"/>
      <c r="H131" s="196"/>
      <c r="I131" s="32"/>
      <c r="K131"/>
    </row>
    <row r="132" spans="2:11" x14ac:dyDescent="0.35">
      <c r="B132" s="17"/>
      <c r="C132" s="135" t="s">
        <v>145</v>
      </c>
      <c r="D132" s="136" t="s">
        <v>146</v>
      </c>
      <c r="E132" s="135" t="s">
        <v>66</v>
      </c>
      <c r="F132" s="135" t="s">
        <v>44</v>
      </c>
      <c r="G132" s="135" t="s">
        <v>67</v>
      </c>
      <c r="H132" s="137" t="s">
        <v>46</v>
      </c>
      <c r="I132" s="32"/>
    </row>
    <row r="133" spans="2:11" x14ac:dyDescent="0.35">
      <c r="B133" s="17"/>
      <c r="C133" s="43" t="s">
        <v>145</v>
      </c>
      <c r="D133" s="20" t="s">
        <v>147</v>
      </c>
      <c r="E133" s="33" t="s">
        <v>49</v>
      </c>
      <c r="F133" s="70"/>
      <c r="G133" s="70"/>
      <c r="H133" s="43"/>
      <c r="I133" s="32"/>
    </row>
    <row r="134" spans="2:11" x14ac:dyDescent="0.35">
      <c r="B134" s="17"/>
      <c r="C134" s="160" t="s">
        <v>145</v>
      </c>
      <c r="D134" s="159" t="s">
        <v>148</v>
      </c>
      <c r="E134" s="30" t="s">
        <v>39</v>
      </c>
      <c r="F134" s="70"/>
      <c r="G134" s="70"/>
      <c r="H134" s="128"/>
      <c r="I134" s="32"/>
    </row>
    <row r="135" spans="2:11" x14ac:dyDescent="0.35">
      <c r="B135" s="17"/>
      <c r="C135" s="43" t="s">
        <v>145</v>
      </c>
      <c r="D135" s="20" t="s">
        <v>149</v>
      </c>
      <c r="E135" s="30" t="s">
        <v>39</v>
      </c>
      <c r="F135" s="70"/>
      <c r="G135" s="70"/>
      <c r="H135" s="128"/>
      <c r="I135" s="32"/>
    </row>
    <row r="136" spans="2:11" collapsed="1" x14ac:dyDescent="0.35">
      <c r="B136" s="17"/>
      <c r="C136" s="43" t="s">
        <v>145</v>
      </c>
      <c r="D136" s="20" t="s">
        <v>58</v>
      </c>
      <c r="E136" s="124">
        <f>IF(E133="yes",('LEA Inputs'!E134*'INTERNAL Funding Assumptions'!$D96)+('LEA Inputs'!E135*'INTERNAL Funding Assumptions'!$D97),0)</f>
        <v>0</v>
      </c>
      <c r="F136" s="124">
        <f>IF(F133="yes",(#REF!*'INTERNAL Funding Assumptions'!$D95)+('LEA Inputs'!F134*'INTERNAL Funding Assumptions'!$D96)+('LEA Inputs'!F135*'INTERNAL Funding Assumptions'!$D97),0)</f>
        <v>0</v>
      </c>
      <c r="G136" s="124">
        <f>IF(G133="yes",(#REF!*'INTERNAL Funding Assumptions'!$D95)+('LEA Inputs'!G134*'INTERNAL Funding Assumptions'!$D96)+('LEA Inputs'!G135*'INTERNAL Funding Assumptions'!$D97),0)</f>
        <v>0</v>
      </c>
      <c r="H136" s="128" t="s">
        <v>59</v>
      </c>
      <c r="I136" s="32"/>
    </row>
    <row r="137" spans="2:11" ht="76.5" hidden="1" customHeight="1" outlineLevel="1" x14ac:dyDescent="0.35">
      <c r="B137" s="88"/>
      <c r="C137" s="125"/>
      <c r="D137" s="195" t="s">
        <v>150</v>
      </c>
      <c r="E137" s="196"/>
      <c r="F137" s="196"/>
      <c r="G137" s="196"/>
      <c r="H137" s="196"/>
      <c r="I137" s="32"/>
      <c r="K137"/>
    </row>
    <row r="138" spans="2:11" x14ac:dyDescent="0.35">
      <c r="B138" s="17"/>
      <c r="C138" s="47" t="s">
        <v>61</v>
      </c>
      <c r="D138" s="47"/>
      <c r="E138" s="35">
        <f>E139</f>
        <v>0</v>
      </c>
      <c r="F138" s="35">
        <f>F139</f>
        <v>0</v>
      </c>
      <c r="G138" s="35">
        <f>G139</f>
        <v>0</v>
      </c>
      <c r="H138" s="127"/>
      <c r="I138" s="19"/>
    </row>
    <row r="139" spans="2:11" x14ac:dyDescent="0.35">
      <c r="B139" s="17"/>
      <c r="C139" s="43">
        <v>1</v>
      </c>
      <c r="D139" s="37" t="s">
        <v>130</v>
      </c>
      <c r="E139" s="38">
        <f>E136+E123+E130</f>
        <v>0</v>
      </c>
      <c r="F139" s="38">
        <f>F136+F123+F130</f>
        <v>0</v>
      </c>
      <c r="G139" s="38">
        <f>G136+G123+G130</f>
        <v>0</v>
      </c>
      <c r="H139" s="127"/>
      <c r="I139" s="19"/>
    </row>
    <row r="140" spans="2:11" x14ac:dyDescent="0.35">
      <c r="B140" s="21"/>
      <c r="C140" s="41"/>
      <c r="D140" s="36"/>
      <c r="E140" s="22"/>
      <c r="F140" s="22"/>
      <c r="G140" s="22"/>
      <c r="H140" s="41"/>
      <c r="I140" s="23"/>
    </row>
    <row r="142" spans="2:11" ht="18.5" x14ac:dyDescent="0.45">
      <c r="B142" s="24"/>
      <c r="C142" s="42"/>
      <c r="D142" s="84"/>
      <c r="E142" s="84"/>
      <c r="F142" s="84"/>
      <c r="G142" s="84"/>
      <c r="H142" s="130"/>
      <c r="I142" s="85"/>
    </row>
    <row r="143" spans="2:11" ht="19" thickBot="1" x14ac:dyDescent="0.5">
      <c r="B143" s="26"/>
      <c r="C143" s="107" t="s">
        <v>151</v>
      </c>
      <c r="D143" s="13"/>
      <c r="E143" s="86"/>
      <c r="F143" s="86"/>
      <c r="G143" s="86"/>
      <c r="H143" s="131"/>
      <c r="I143" s="87"/>
    </row>
    <row r="144" spans="2:11" x14ac:dyDescent="0.35">
      <c r="B144" s="88"/>
      <c r="C144" s="135" t="s">
        <v>152</v>
      </c>
      <c r="D144" s="136" t="s">
        <v>153</v>
      </c>
      <c r="E144" s="135" t="s">
        <v>66</v>
      </c>
      <c r="F144" s="135" t="s">
        <v>44</v>
      </c>
      <c r="G144" s="135" t="s">
        <v>67</v>
      </c>
      <c r="H144" s="138" t="s">
        <v>46</v>
      </c>
      <c r="I144" s="32"/>
    </row>
    <row r="145" spans="1:12" x14ac:dyDescent="0.35">
      <c r="B145" s="88"/>
      <c r="C145" s="43" t="s">
        <v>152</v>
      </c>
      <c r="D145" s="20" t="s">
        <v>154</v>
      </c>
      <c r="E145" s="33" t="s">
        <v>49</v>
      </c>
      <c r="F145" s="33" t="s">
        <v>49</v>
      </c>
      <c r="G145" s="33" t="s">
        <v>49</v>
      </c>
      <c r="H145" s="43"/>
      <c r="I145" s="32"/>
    </row>
    <row r="146" spans="1:12" x14ac:dyDescent="0.35">
      <c r="B146" s="88"/>
      <c r="C146" s="43" t="s">
        <v>152</v>
      </c>
      <c r="D146" s="20" t="s">
        <v>155</v>
      </c>
      <c r="E146" s="30" t="s">
        <v>39</v>
      </c>
      <c r="F146" s="30" t="s">
        <v>39</v>
      </c>
      <c r="G146" s="30" t="s">
        <v>39</v>
      </c>
      <c r="H146" s="43"/>
      <c r="I146" s="32"/>
      <c r="J146" s="10"/>
    </row>
    <row r="147" spans="1:12" ht="15" collapsed="1" thickBot="1" x14ac:dyDescent="0.4">
      <c r="B147" s="88"/>
      <c r="C147" s="43" t="s">
        <v>152</v>
      </c>
      <c r="D147" s="81" t="s">
        <v>58</v>
      </c>
      <c r="E147" s="31">
        <f>IF(E145="yes",('LEA Inputs'!E146*'INTERNAL Funding Assumptions'!$D$103),0)</f>
        <v>0</v>
      </c>
      <c r="F147" s="31">
        <v>0</v>
      </c>
      <c r="G147" s="31">
        <f>IF(G145="yes",('LEA Inputs'!G146*'INTERNAL Funding Assumptions'!$D$103),0)</f>
        <v>0</v>
      </c>
      <c r="H147" s="43" t="s">
        <v>59</v>
      </c>
      <c r="I147" s="32"/>
    </row>
    <row r="148" spans="1:12" ht="77.150000000000006" hidden="1" customHeight="1" outlineLevel="1" x14ac:dyDescent="0.35">
      <c r="A148"/>
      <c r="B148" s="88"/>
      <c r="C148" s="43" t="s">
        <v>152</v>
      </c>
      <c r="D148" s="195" t="s">
        <v>156</v>
      </c>
      <c r="E148" s="196"/>
      <c r="F148" s="196"/>
      <c r="G148" s="196"/>
      <c r="H148" s="196"/>
      <c r="I148" s="32"/>
      <c r="J148"/>
      <c r="K148"/>
      <c r="L148"/>
    </row>
    <row r="149" spans="1:12" customFormat="1" x14ac:dyDescent="0.35">
      <c r="B149" s="88"/>
      <c r="C149" s="135" t="s">
        <v>157</v>
      </c>
      <c r="D149" s="136" t="s">
        <v>158</v>
      </c>
      <c r="E149" s="135" t="s">
        <v>66</v>
      </c>
      <c r="F149" s="135" t="s">
        <v>44</v>
      </c>
      <c r="G149" s="135" t="s">
        <v>67</v>
      </c>
      <c r="H149" s="138" t="s">
        <v>46</v>
      </c>
      <c r="I149" s="32"/>
    </row>
    <row r="150" spans="1:12" x14ac:dyDescent="0.35">
      <c r="A150"/>
      <c r="B150" s="88"/>
      <c r="C150" s="43" t="s">
        <v>157</v>
      </c>
      <c r="D150" s="20" t="s">
        <v>159</v>
      </c>
      <c r="E150" s="33" t="s">
        <v>49</v>
      </c>
      <c r="F150" s="33" t="s">
        <v>49</v>
      </c>
      <c r="G150" s="33" t="s">
        <v>49</v>
      </c>
      <c r="H150" s="43"/>
      <c r="I150" s="32"/>
      <c r="J150"/>
      <c r="K150"/>
      <c r="L150"/>
    </row>
    <row r="151" spans="1:12" ht="15" thickBot="1" x14ac:dyDescent="0.4">
      <c r="A151"/>
      <c r="B151" s="88"/>
      <c r="C151" s="43" t="s">
        <v>157</v>
      </c>
      <c r="D151" s="81" t="s">
        <v>58</v>
      </c>
      <c r="E151" s="31">
        <f>IF(E150="yes",(E146*'INTERNAL Funding Assumptions'!$D$104),0)</f>
        <v>0</v>
      </c>
      <c r="F151" s="31">
        <f>IF(F150="yes",(F146*'INTERNAL Funding Assumptions'!$D$104),0)</f>
        <v>0</v>
      </c>
      <c r="G151" s="31">
        <f>IF(G150="yes",(G146*'INTERNAL Funding Assumptions'!$D$104),0)</f>
        <v>0</v>
      </c>
      <c r="H151" s="43" t="s">
        <v>59</v>
      </c>
      <c r="I151" s="32"/>
      <c r="J151"/>
      <c r="K151"/>
      <c r="L151"/>
    </row>
    <row r="152" spans="1:12" x14ac:dyDescent="0.35">
      <c r="B152" s="88"/>
      <c r="C152" s="135" t="s">
        <v>160</v>
      </c>
      <c r="D152" s="136" t="s">
        <v>161</v>
      </c>
      <c r="E152" s="135" t="s">
        <v>66</v>
      </c>
      <c r="F152" s="135" t="s">
        <v>44</v>
      </c>
      <c r="G152" s="135" t="s">
        <v>67</v>
      </c>
      <c r="H152" s="138" t="s">
        <v>46</v>
      </c>
      <c r="I152" s="32"/>
    </row>
    <row r="153" spans="1:12" x14ac:dyDescent="0.35">
      <c r="B153" s="88"/>
      <c r="C153" s="43" t="s">
        <v>160</v>
      </c>
      <c r="D153" s="20" t="s">
        <v>162</v>
      </c>
      <c r="E153" s="70"/>
      <c r="F153" s="33" t="s">
        <v>49</v>
      </c>
      <c r="G153" s="33" t="s">
        <v>49</v>
      </c>
      <c r="H153" s="43"/>
      <c r="I153" s="89"/>
    </row>
    <row r="154" spans="1:12" ht="24" x14ac:dyDescent="0.35">
      <c r="B154" s="88"/>
      <c r="C154" s="43" t="s">
        <v>160</v>
      </c>
      <c r="D154" s="20" t="s">
        <v>163</v>
      </c>
      <c r="E154" s="201" t="s">
        <v>49</v>
      </c>
      <c r="F154" s="202"/>
      <c r="G154" s="203"/>
      <c r="H154" s="132"/>
      <c r="I154" s="89"/>
    </row>
    <row r="155" spans="1:12" x14ac:dyDescent="0.35">
      <c r="B155" s="88"/>
      <c r="C155" s="43" t="s">
        <v>160</v>
      </c>
      <c r="D155" s="20" t="s">
        <v>164</v>
      </c>
      <c r="E155" s="70"/>
      <c r="F155" s="30" t="s">
        <v>39</v>
      </c>
      <c r="G155" s="30" t="s">
        <v>39</v>
      </c>
      <c r="H155" s="43"/>
      <c r="I155" s="32"/>
      <c r="J155" s="123"/>
    </row>
    <row r="156" spans="1:12" collapsed="1" x14ac:dyDescent="0.35">
      <c r="B156" s="88"/>
      <c r="C156" s="43" t="s">
        <v>160</v>
      </c>
      <c r="D156" s="20" t="s">
        <v>58</v>
      </c>
      <c r="E156" s="70"/>
      <c r="F156" s="124">
        <f>IF(AND($F$153="Yes", $E$154="No"),($F$155*'INTERNAL Funding Assumptions'!D105),0)</f>
        <v>0</v>
      </c>
      <c r="G156" s="124">
        <f>IF(AND($G$153="Yes", $E$154="No"),($G$155*'INTERNAL Funding Assumptions'!D105),0)</f>
        <v>0</v>
      </c>
      <c r="H156" s="43" t="s">
        <v>165</v>
      </c>
      <c r="I156" s="32"/>
      <c r="J156" s="123"/>
    </row>
    <row r="157" spans="1:12" ht="61.5" hidden="1" customHeight="1" outlineLevel="1" x14ac:dyDescent="0.35">
      <c r="A157"/>
      <c r="B157" s="88"/>
      <c r="C157" s="43" t="s">
        <v>160</v>
      </c>
      <c r="D157" s="197" t="s">
        <v>166</v>
      </c>
      <c r="E157" s="198"/>
      <c r="F157" s="198"/>
      <c r="G157" s="198"/>
      <c r="H157" s="199"/>
      <c r="I157" s="32"/>
      <c r="J157"/>
      <c r="K157"/>
      <c r="L157"/>
    </row>
    <row r="158" spans="1:12" x14ac:dyDescent="0.35">
      <c r="B158" s="88"/>
      <c r="C158" s="47" t="s">
        <v>61</v>
      </c>
      <c r="D158" s="47"/>
      <c r="E158" s="35">
        <f>SUM(E159:E160)</f>
        <v>0</v>
      </c>
      <c r="F158" s="35">
        <f>SUM(F159:F160)</f>
        <v>0</v>
      </c>
      <c r="G158" s="35">
        <f>SUM(G159:G160)</f>
        <v>0</v>
      </c>
      <c r="H158" s="133"/>
      <c r="I158" s="87"/>
    </row>
    <row r="159" spans="1:12" x14ac:dyDescent="0.35">
      <c r="B159" s="88"/>
      <c r="C159" s="43">
        <v>1</v>
      </c>
      <c r="D159" s="37" t="s">
        <v>129</v>
      </c>
      <c r="E159" s="38">
        <f>E156</f>
        <v>0</v>
      </c>
      <c r="F159" s="38">
        <f>F156</f>
        <v>0</v>
      </c>
      <c r="G159" s="38">
        <f>G156</f>
        <v>0</v>
      </c>
      <c r="H159" s="133"/>
      <c r="I159" s="87"/>
    </row>
    <row r="160" spans="1:12" x14ac:dyDescent="0.35">
      <c r="B160" s="88"/>
      <c r="C160" s="43">
        <v>1</v>
      </c>
      <c r="D160" s="37" t="s">
        <v>130</v>
      </c>
      <c r="E160" s="38">
        <f>E147+E151</f>
        <v>0</v>
      </c>
      <c r="F160" s="38">
        <f>F147+F151</f>
        <v>0</v>
      </c>
      <c r="G160" s="38">
        <f>G147+G151</f>
        <v>0</v>
      </c>
      <c r="H160" s="133"/>
      <c r="I160" s="87"/>
    </row>
    <row r="161" spans="1:11" x14ac:dyDescent="0.35">
      <c r="B161" s="90"/>
      <c r="C161" s="91"/>
      <c r="D161" s="36"/>
      <c r="E161" s="92"/>
      <c r="F161" s="92"/>
      <c r="G161" s="92"/>
      <c r="H161" s="91"/>
      <c r="I161" s="93"/>
    </row>
    <row r="163" spans="1:11" ht="18.5" x14ac:dyDescent="0.45">
      <c r="B163" s="24"/>
      <c r="C163" s="42"/>
      <c r="D163" s="84"/>
      <c r="E163" s="84"/>
      <c r="F163" s="84"/>
      <c r="G163" s="84"/>
      <c r="H163" s="130"/>
      <c r="I163" s="85"/>
    </row>
    <row r="164" spans="1:11" ht="19" thickBot="1" x14ac:dyDescent="0.5">
      <c r="B164" s="26"/>
      <c r="C164" s="107" t="s">
        <v>167</v>
      </c>
      <c r="D164" s="13"/>
      <c r="E164" s="86"/>
      <c r="F164" s="86"/>
      <c r="G164" s="86"/>
      <c r="H164" s="131"/>
      <c r="I164" s="87"/>
    </row>
    <row r="165" spans="1:11" x14ac:dyDescent="0.35">
      <c r="A165" s="10"/>
      <c r="B165" s="17"/>
      <c r="C165" s="135" t="s">
        <v>168</v>
      </c>
      <c r="D165" s="136" t="s">
        <v>169</v>
      </c>
      <c r="E165" s="135" t="s">
        <v>66</v>
      </c>
      <c r="F165" s="135" t="s">
        <v>44</v>
      </c>
      <c r="G165" s="135" t="s">
        <v>67</v>
      </c>
      <c r="H165" s="137" t="s">
        <v>46</v>
      </c>
      <c r="I165" s="32"/>
      <c r="J165" s="10"/>
    </row>
    <row r="166" spans="1:11" x14ac:dyDescent="0.35">
      <c r="B166" s="88"/>
      <c r="C166" s="43" t="s">
        <v>168</v>
      </c>
      <c r="D166" s="20" t="s">
        <v>170</v>
      </c>
      <c r="E166" s="33" t="s">
        <v>49</v>
      </c>
      <c r="F166" s="33" t="s">
        <v>49</v>
      </c>
      <c r="G166" s="33" t="s">
        <v>49</v>
      </c>
      <c r="H166" s="43"/>
      <c r="I166" s="32"/>
    </row>
    <row r="167" spans="1:11" x14ac:dyDescent="0.35">
      <c r="B167" s="88"/>
      <c r="C167" s="43" t="s">
        <v>168</v>
      </c>
      <c r="D167" s="150" t="s">
        <v>171</v>
      </c>
      <c r="E167" s="30" t="s">
        <v>39</v>
      </c>
      <c r="F167" s="30" t="s">
        <v>39</v>
      </c>
      <c r="G167" s="30" t="s">
        <v>39</v>
      </c>
      <c r="H167" s="43"/>
      <c r="I167" s="32"/>
    </row>
    <row r="168" spans="1:11" x14ac:dyDescent="0.35">
      <c r="B168" s="88"/>
      <c r="C168" s="43" t="s">
        <v>168</v>
      </c>
      <c r="D168" s="150" t="s">
        <v>172</v>
      </c>
      <c r="E168" s="30" t="s">
        <v>39</v>
      </c>
      <c r="F168" s="30" t="s">
        <v>39</v>
      </c>
      <c r="G168" s="30" t="s">
        <v>39</v>
      </c>
      <c r="H168" s="43"/>
      <c r="I168" s="32"/>
    </row>
    <row r="169" spans="1:11" x14ac:dyDescent="0.35">
      <c r="B169" s="88"/>
      <c r="C169" s="43" t="s">
        <v>168</v>
      </c>
      <c r="D169" s="20" t="s">
        <v>58</v>
      </c>
      <c r="E169" s="31">
        <f>IF(E166="Yes", IF((('INTERNAL Funding Assumptions'!$D$111*E167)+('INTERNAL Funding Assumptions'!$D$112*E168))&gt;500000, 500000, (('INTERNAL Funding Assumptions'!$D$112*E168)+('INTERNAL Funding Assumptions'!$D$111*E167))), 0)</f>
        <v>0</v>
      </c>
      <c r="F169" s="31">
        <f>IF(F166="Yes", IF((('INTERNAL Funding Assumptions'!$D$111*F167)+('INTERNAL Funding Assumptions'!$D$112*F168))&gt;500000, 500000, (('INTERNAL Funding Assumptions'!$D$112*F168)+('INTERNAL Funding Assumptions'!$D$111*F167))), 0)</f>
        <v>0</v>
      </c>
      <c r="G169" s="31">
        <f>IF(G166="Yes", IF((('INTERNAL Funding Assumptions'!$D$111*G167)+('INTERNAL Funding Assumptions'!$D$112*G168))&gt;500000, 500000, (('INTERNAL Funding Assumptions'!$D$112*G168)+('INTERNAL Funding Assumptions'!$D$111*G167))), 0)</f>
        <v>0</v>
      </c>
      <c r="H169" s="128" t="s">
        <v>173</v>
      </c>
      <c r="I169" s="32"/>
    </row>
    <row r="170" spans="1:11" ht="76.5" customHeight="1" outlineLevel="1" x14ac:dyDescent="0.35">
      <c r="B170" s="88"/>
      <c r="C170" s="125"/>
      <c r="D170" s="195" t="s">
        <v>174</v>
      </c>
      <c r="E170" s="196"/>
      <c r="F170" s="196"/>
      <c r="G170" s="196"/>
      <c r="H170" s="196"/>
      <c r="I170" s="32"/>
      <c r="K170"/>
    </row>
    <row r="171" spans="1:11" x14ac:dyDescent="0.35">
      <c r="B171" s="88"/>
      <c r="C171" s="47" t="s">
        <v>61</v>
      </c>
      <c r="D171" s="47"/>
      <c r="E171" s="35">
        <f>E169</f>
        <v>0</v>
      </c>
      <c r="F171" s="35">
        <f>F169</f>
        <v>0</v>
      </c>
      <c r="G171" s="35">
        <f>G169</f>
        <v>0</v>
      </c>
      <c r="H171" s="133"/>
      <c r="I171" s="87"/>
    </row>
    <row r="172" spans="1:11" x14ac:dyDescent="0.35">
      <c r="B172" s="88"/>
      <c r="C172" s="43">
        <v>1</v>
      </c>
      <c r="D172" s="37" t="s">
        <v>130</v>
      </c>
      <c r="E172" s="38">
        <f>E169</f>
        <v>0</v>
      </c>
      <c r="F172" s="38">
        <f>F169</f>
        <v>0</v>
      </c>
      <c r="G172" s="38">
        <f>G169</f>
        <v>0</v>
      </c>
      <c r="H172" s="128"/>
      <c r="I172" s="87"/>
    </row>
    <row r="173" spans="1:11" x14ac:dyDescent="0.35">
      <c r="B173" s="90"/>
      <c r="C173" s="91"/>
      <c r="D173" s="36"/>
      <c r="E173" s="92"/>
      <c r="F173" s="92"/>
      <c r="G173" s="92"/>
      <c r="H173" s="91"/>
      <c r="I173" s="93"/>
    </row>
    <row r="175" spans="1:11" ht="18.5" x14ac:dyDescent="0.45">
      <c r="B175" s="24"/>
      <c r="C175" s="42"/>
      <c r="D175" s="84"/>
      <c r="E175" s="84"/>
      <c r="F175" s="84"/>
      <c r="G175" s="84"/>
      <c r="H175" s="130"/>
      <c r="I175" s="85"/>
    </row>
    <row r="176" spans="1:11" ht="19" thickBot="1" x14ac:dyDescent="0.5">
      <c r="B176" s="26"/>
      <c r="C176" s="107" t="s">
        <v>175</v>
      </c>
      <c r="D176" s="13"/>
      <c r="E176" s="86"/>
      <c r="F176" s="86"/>
      <c r="G176" s="86"/>
      <c r="H176" s="131"/>
      <c r="I176" s="87"/>
    </row>
    <row r="177" spans="1:16" x14ac:dyDescent="0.35">
      <c r="A177" s="10"/>
      <c r="B177" s="17"/>
      <c r="C177" s="135" t="s">
        <v>176</v>
      </c>
      <c r="D177" s="136" t="s">
        <v>177</v>
      </c>
      <c r="E177" s="135" t="s">
        <v>66</v>
      </c>
      <c r="F177" s="135" t="s">
        <v>44</v>
      </c>
      <c r="G177" s="135" t="s">
        <v>67</v>
      </c>
      <c r="H177" s="137" t="s">
        <v>46</v>
      </c>
      <c r="I177" s="32"/>
      <c r="J177" s="10"/>
    </row>
    <row r="178" spans="1:16" x14ac:dyDescent="0.35">
      <c r="B178" s="88"/>
      <c r="C178" s="43" t="s">
        <v>176</v>
      </c>
      <c r="D178" s="20" t="s">
        <v>178</v>
      </c>
      <c r="E178" s="33" t="s">
        <v>49</v>
      </c>
      <c r="F178" s="33" t="s">
        <v>49</v>
      </c>
      <c r="G178" s="33" t="s">
        <v>49</v>
      </c>
      <c r="H178" s="43"/>
      <c r="I178" s="32"/>
      <c r="K178"/>
    </row>
    <row r="179" spans="1:16" x14ac:dyDescent="0.35">
      <c r="B179" s="88"/>
      <c r="C179" s="43" t="s">
        <v>176</v>
      </c>
      <c r="D179" s="20" t="s">
        <v>179</v>
      </c>
      <c r="E179" s="33" t="s">
        <v>49</v>
      </c>
      <c r="F179" s="70"/>
      <c r="G179" s="70"/>
      <c r="H179" s="43"/>
      <c r="I179" s="32"/>
      <c r="K179"/>
    </row>
    <row r="180" spans="1:16" ht="24" x14ac:dyDescent="0.35">
      <c r="B180" s="88"/>
      <c r="C180" s="43" t="s">
        <v>176</v>
      </c>
      <c r="D180" s="20" t="s">
        <v>180</v>
      </c>
      <c r="E180" s="30" t="s">
        <v>39</v>
      </c>
      <c r="F180" s="30" t="s">
        <v>39</v>
      </c>
      <c r="G180" s="30" t="s">
        <v>39</v>
      </c>
      <c r="H180" s="43"/>
      <c r="I180" s="32"/>
      <c r="K180"/>
    </row>
    <row r="181" spans="1:16" x14ac:dyDescent="0.35">
      <c r="A181"/>
      <c r="B181" s="88"/>
      <c r="C181" s="43" t="s">
        <v>176</v>
      </c>
      <c r="D181" s="20" t="s">
        <v>50</v>
      </c>
      <c r="E181" s="31">
        <f>SUM('INTERNAL Funding Assumptions'!P5:P6)</f>
        <v>0</v>
      </c>
      <c r="F181" s="31">
        <f>'INTERNAL Funding Assumptions'!Q6</f>
        <v>0</v>
      </c>
      <c r="G181" s="31">
        <f>'INTERNAL Funding Assumptions'!R6</f>
        <v>0</v>
      </c>
      <c r="H181" s="128" t="s">
        <v>59</v>
      </c>
      <c r="I181" s="32"/>
      <c r="J181" s="176"/>
      <c r="K181"/>
      <c r="L181"/>
      <c r="M181"/>
      <c r="N181"/>
      <c r="O181"/>
      <c r="P181"/>
    </row>
    <row r="182" spans="1:16" ht="76.5" customHeight="1" outlineLevel="1" thickBot="1" x14ac:dyDescent="0.4">
      <c r="B182" s="88"/>
      <c r="C182" s="43" t="s">
        <v>176</v>
      </c>
      <c r="D182" s="195" t="s">
        <v>181</v>
      </c>
      <c r="E182" s="196"/>
      <c r="F182" s="196"/>
      <c r="G182" s="196"/>
      <c r="H182" s="196"/>
      <c r="I182" s="32"/>
      <c r="K182"/>
    </row>
    <row r="183" spans="1:16" x14ac:dyDescent="0.35">
      <c r="A183" s="10"/>
      <c r="B183" s="17"/>
      <c r="C183" s="135" t="s">
        <v>182</v>
      </c>
      <c r="D183" s="136" t="s">
        <v>183</v>
      </c>
      <c r="E183" s="135" t="s">
        <v>66</v>
      </c>
      <c r="F183" s="135" t="s">
        <v>44</v>
      </c>
      <c r="G183" s="135" t="s">
        <v>67</v>
      </c>
      <c r="H183" s="137" t="s">
        <v>46</v>
      </c>
      <c r="I183" s="32"/>
      <c r="J183" s="10"/>
    </row>
    <row r="184" spans="1:16" x14ac:dyDescent="0.35">
      <c r="B184" s="88"/>
      <c r="C184" s="43" t="s">
        <v>182</v>
      </c>
      <c r="D184" s="20" t="s">
        <v>178</v>
      </c>
      <c r="E184" s="33" t="s">
        <v>49</v>
      </c>
      <c r="F184" s="33" t="s">
        <v>49</v>
      </c>
      <c r="G184" s="33" t="s">
        <v>49</v>
      </c>
      <c r="H184" s="43"/>
      <c r="I184" s="32"/>
      <c r="K184"/>
    </row>
    <row r="185" spans="1:16" x14ac:dyDescent="0.35">
      <c r="B185" s="88"/>
      <c r="C185" s="43" t="s">
        <v>182</v>
      </c>
      <c r="D185" s="20" t="s">
        <v>58</v>
      </c>
      <c r="E185" s="31">
        <f>IF(E184="yes",125000,0)</f>
        <v>0</v>
      </c>
      <c r="F185" s="31">
        <f>IF(F184="yes",125000,0)</f>
        <v>0</v>
      </c>
      <c r="G185" s="31">
        <f>IF(G184="yes",125000,0)</f>
        <v>0</v>
      </c>
      <c r="H185" s="128" t="s">
        <v>59</v>
      </c>
      <c r="I185" s="32"/>
      <c r="K185"/>
    </row>
    <row r="186" spans="1:16" ht="76.5" customHeight="1" outlineLevel="1" thickBot="1" x14ac:dyDescent="0.4">
      <c r="B186" s="88"/>
      <c r="C186" s="43" t="s">
        <v>182</v>
      </c>
      <c r="D186" s="195" t="s">
        <v>184</v>
      </c>
      <c r="E186" s="196"/>
      <c r="F186" s="196"/>
      <c r="G186" s="196"/>
      <c r="H186" s="196"/>
      <c r="I186" s="32"/>
      <c r="K186"/>
    </row>
    <row r="187" spans="1:16" x14ac:dyDescent="0.35">
      <c r="A187" s="10"/>
      <c r="B187" s="17"/>
      <c r="C187" s="135" t="s">
        <v>185</v>
      </c>
      <c r="D187" s="136" t="s">
        <v>186</v>
      </c>
      <c r="E187" s="135" t="s">
        <v>66</v>
      </c>
      <c r="F187" s="135" t="s">
        <v>44</v>
      </c>
      <c r="G187" s="135" t="s">
        <v>67</v>
      </c>
      <c r="H187" s="137" t="s">
        <v>46</v>
      </c>
      <c r="I187" s="32"/>
      <c r="J187" s="10"/>
    </row>
    <row r="188" spans="1:16" x14ac:dyDescent="0.35">
      <c r="B188" s="88"/>
      <c r="C188" s="43" t="s">
        <v>185</v>
      </c>
      <c r="D188" s="20" t="s">
        <v>187</v>
      </c>
      <c r="E188" s="33" t="s">
        <v>49</v>
      </c>
      <c r="F188" s="33" t="s">
        <v>49</v>
      </c>
      <c r="G188" s="33" t="s">
        <v>49</v>
      </c>
      <c r="H188" s="43"/>
      <c r="I188" s="32"/>
      <c r="K188"/>
    </row>
    <row r="189" spans="1:16" x14ac:dyDescent="0.35">
      <c r="B189" s="88"/>
      <c r="C189" s="43" t="s">
        <v>185</v>
      </c>
      <c r="D189" s="20" t="s">
        <v>188</v>
      </c>
      <c r="E189" s="30" t="s">
        <v>39</v>
      </c>
      <c r="F189" s="30" t="s">
        <v>39</v>
      </c>
      <c r="G189" s="30" t="s">
        <v>39</v>
      </c>
      <c r="H189" s="43"/>
      <c r="I189" s="32"/>
      <c r="K189"/>
    </row>
    <row r="190" spans="1:16" x14ac:dyDescent="0.35">
      <c r="B190" s="88"/>
      <c r="C190" s="43" t="s">
        <v>185</v>
      </c>
      <c r="D190" s="20" t="s">
        <v>58</v>
      </c>
      <c r="E190" s="124">
        <f>IF(E188="Yes",(E189*'INTERNAL Funding Assumptions'!$D122*'INTERNAL Funding Assumptions'!$D123),0)</f>
        <v>0</v>
      </c>
      <c r="F190" s="124">
        <f>IF(F188="Yes",(F189*'INTERNAL Funding Assumptions'!$D122*'INTERNAL Funding Assumptions'!$D123),0)</f>
        <v>0</v>
      </c>
      <c r="G190" s="124">
        <f>IF(G188="Yes",(G189*'INTERNAL Funding Assumptions'!$D122*'INTERNAL Funding Assumptions'!$D123),0)</f>
        <v>0</v>
      </c>
      <c r="H190" s="128" t="s">
        <v>59</v>
      </c>
      <c r="I190" s="32"/>
      <c r="K190"/>
    </row>
    <row r="191" spans="1:16" ht="76.5" customHeight="1" outlineLevel="1" x14ac:dyDescent="0.35">
      <c r="B191" s="88"/>
      <c r="C191" s="43" t="s">
        <v>185</v>
      </c>
      <c r="D191" s="195" t="s">
        <v>327</v>
      </c>
      <c r="E191" s="196"/>
      <c r="F191" s="196"/>
      <c r="G191" s="196"/>
      <c r="H191" s="196"/>
      <c r="I191" s="32"/>
      <c r="K191"/>
    </row>
    <row r="192" spans="1:16" x14ac:dyDescent="0.35">
      <c r="B192" s="88"/>
      <c r="C192" s="47" t="s">
        <v>61</v>
      </c>
      <c r="D192" s="47"/>
      <c r="E192" s="35">
        <f>E193</f>
        <v>0</v>
      </c>
      <c r="F192" s="35">
        <f>F193</f>
        <v>0</v>
      </c>
      <c r="G192" s="35">
        <f>G193</f>
        <v>0</v>
      </c>
      <c r="H192" s="133"/>
      <c r="I192" s="87"/>
      <c r="K192"/>
    </row>
    <row r="193" spans="1:11" x14ac:dyDescent="0.35">
      <c r="B193" s="88"/>
      <c r="C193" s="43">
        <v>1</v>
      </c>
      <c r="D193" s="37" t="s">
        <v>130</v>
      </c>
      <c r="E193" s="38">
        <f>SUM(E190,E185,E181)</f>
        <v>0</v>
      </c>
      <c r="F193" s="38">
        <f>SUM(F190,F185,F181)</f>
        <v>0</v>
      </c>
      <c r="G193" s="38">
        <f>SUM(G190,G185,G181)</f>
        <v>0</v>
      </c>
      <c r="H193" s="133"/>
      <c r="I193" s="87"/>
      <c r="K193"/>
    </row>
    <row r="194" spans="1:11" x14ac:dyDescent="0.35">
      <c r="B194" s="90"/>
      <c r="H194" s="134"/>
      <c r="I194" s="93"/>
    </row>
    <row r="195" spans="1:11" ht="18.5" x14ac:dyDescent="0.45">
      <c r="C195" s="42"/>
      <c r="D195" s="84"/>
      <c r="E195" s="84"/>
      <c r="F195" s="84"/>
      <c r="G195" s="84"/>
      <c r="H195" s="130"/>
    </row>
    <row r="196" spans="1:11" ht="18.5" x14ac:dyDescent="0.45">
      <c r="B196" s="24"/>
      <c r="C196" s="42"/>
      <c r="D196" s="84"/>
      <c r="E196" s="84"/>
      <c r="F196" s="84"/>
      <c r="G196" s="84"/>
      <c r="H196" s="130"/>
      <c r="I196" s="85"/>
    </row>
    <row r="197" spans="1:11" ht="19" thickBot="1" x14ac:dyDescent="0.5">
      <c r="B197" s="26"/>
      <c r="C197" s="107" t="s">
        <v>189</v>
      </c>
      <c r="D197" s="13"/>
      <c r="E197" s="86"/>
      <c r="F197" s="86"/>
      <c r="G197" s="86"/>
      <c r="H197" s="131"/>
      <c r="I197" s="87"/>
    </row>
    <row r="198" spans="1:11" x14ac:dyDescent="0.35">
      <c r="A198" s="10"/>
      <c r="B198" s="17"/>
      <c r="C198" s="135" t="s">
        <v>190</v>
      </c>
      <c r="D198" s="136" t="s">
        <v>191</v>
      </c>
      <c r="E198" s="135" t="s">
        <v>66</v>
      </c>
      <c r="F198" s="135" t="s">
        <v>44</v>
      </c>
      <c r="G198" s="135" t="s">
        <v>67</v>
      </c>
      <c r="H198" s="137" t="s">
        <v>46</v>
      </c>
      <c r="I198" s="32"/>
      <c r="J198" s="10"/>
    </row>
    <row r="199" spans="1:11" x14ac:dyDescent="0.35">
      <c r="B199" s="88"/>
      <c r="C199" s="43" t="s">
        <v>190</v>
      </c>
      <c r="D199" s="20" t="s">
        <v>192</v>
      </c>
      <c r="E199" s="33" t="s">
        <v>49</v>
      </c>
      <c r="F199" s="33" t="s">
        <v>49</v>
      </c>
      <c r="G199" s="33" t="s">
        <v>49</v>
      </c>
      <c r="H199" s="43"/>
      <c r="I199" s="32"/>
      <c r="K199"/>
    </row>
    <row r="200" spans="1:11" ht="24" x14ac:dyDescent="0.35">
      <c r="B200" s="88"/>
      <c r="C200" s="43" t="s">
        <v>190</v>
      </c>
      <c r="D200" s="20" t="s">
        <v>193</v>
      </c>
      <c r="E200" s="33" t="s">
        <v>49</v>
      </c>
      <c r="F200" s="70"/>
      <c r="G200" s="70"/>
      <c r="H200" s="43"/>
      <c r="I200" s="32"/>
      <c r="K200"/>
    </row>
    <row r="201" spans="1:11" ht="24" x14ac:dyDescent="0.35">
      <c r="B201" s="88"/>
      <c r="C201" s="43" t="s">
        <v>190</v>
      </c>
      <c r="D201" s="20" t="s">
        <v>194</v>
      </c>
      <c r="E201" s="30" t="s">
        <v>39</v>
      </c>
      <c r="F201" s="30" t="s">
        <v>39</v>
      </c>
      <c r="G201" s="30" t="s">
        <v>39</v>
      </c>
      <c r="H201" s="43"/>
      <c r="I201" s="32"/>
      <c r="K201"/>
    </row>
    <row r="202" spans="1:11" x14ac:dyDescent="0.35">
      <c r="B202" s="88"/>
      <c r="C202" s="43" t="s">
        <v>190</v>
      </c>
      <c r="D202" s="20" t="s">
        <v>58</v>
      </c>
      <c r="E202" s="178">
        <f>SUM('INTERNAL Funding Assumptions'!P7:P8)</f>
        <v>0</v>
      </c>
      <c r="F202" s="178">
        <f>'INTERNAL Funding Assumptions'!Q8</f>
        <v>0</v>
      </c>
      <c r="G202" s="178">
        <f>'INTERNAL Funding Assumptions'!R8</f>
        <v>0</v>
      </c>
      <c r="H202" s="179"/>
      <c r="I202" s="32"/>
      <c r="K202"/>
    </row>
    <row r="203" spans="1:11" ht="76.5" customHeight="1" outlineLevel="1" thickBot="1" x14ac:dyDescent="0.4">
      <c r="B203" s="88"/>
      <c r="C203" s="43" t="s">
        <v>190</v>
      </c>
      <c r="D203" s="195" t="s">
        <v>195</v>
      </c>
      <c r="E203" s="196"/>
      <c r="F203" s="196"/>
      <c r="G203" s="196"/>
      <c r="H203" s="196"/>
      <c r="I203" s="32"/>
      <c r="K203"/>
    </row>
    <row r="204" spans="1:11" x14ac:dyDescent="0.35">
      <c r="A204" s="10"/>
      <c r="B204" s="17"/>
      <c r="C204" s="135" t="s">
        <v>196</v>
      </c>
      <c r="D204" s="136" t="s">
        <v>183</v>
      </c>
      <c r="E204" s="135" t="s">
        <v>66</v>
      </c>
      <c r="F204" s="135" t="s">
        <v>44</v>
      </c>
      <c r="G204" s="135" t="s">
        <v>67</v>
      </c>
      <c r="H204" s="137" t="s">
        <v>46</v>
      </c>
      <c r="I204" s="32"/>
      <c r="J204" s="10"/>
    </row>
    <row r="205" spans="1:11" x14ac:dyDescent="0.35">
      <c r="B205" s="88"/>
      <c r="C205" s="43" t="s">
        <v>196</v>
      </c>
      <c r="D205" s="20" t="s">
        <v>192</v>
      </c>
      <c r="E205" s="33" t="s">
        <v>49</v>
      </c>
      <c r="F205" s="33" t="s">
        <v>49</v>
      </c>
      <c r="G205" s="33" t="s">
        <v>49</v>
      </c>
      <c r="H205" s="43"/>
      <c r="I205" s="32"/>
      <c r="K205"/>
    </row>
    <row r="206" spans="1:11" x14ac:dyDescent="0.35">
      <c r="B206" s="88"/>
      <c r="C206" s="43" t="s">
        <v>196</v>
      </c>
      <c r="D206" s="20" t="s">
        <v>58</v>
      </c>
      <c r="E206" s="124">
        <f>IF(E205="Yes",('INTERNAL Funding Assumptions'!$D132),0)</f>
        <v>0</v>
      </c>
      <c r="F206" s="124">
        <f>IF(F205="Yes",('INTERNAL Funding Assumptions'!$D132),0)</f>
        <v>0</v>
      </c>
      <c r="G206" s="124">
        <f>IF(G205="Yes",('INTERNAL Funding Assumptions'!$D132),0)</f>
        <v>0</v>
      </c>
      <c r="H206" s="128" t="s">
        <v>59</v>
      </c>
      <c r="I206" s="32"/>
      <c r="K206"/>
    </row>
    <row r="207" spans="1:11" ht="76.5" customHeight="1" outlineLevel="1" thickBot="1" x14ac:dyDescent="0.4">
      <c r="B207" s="88"/>
      <c r="C207" s="43" t="s">
        <v>196</v>
      </c>
      <c r="D207" s="195" t="s">
        <v>197</v>
      </c>
      <c r="E207" s="196"/>
      <c r="F207" s="196"/>
      <c r="G207" s="196"/>
      <c r="H207" s="196"/>
      <c r="I207" s="32"/>
      <c r="K207"/>
    </row>
    <row r="208" spans="1:11" x14ac:dyDescent="0.35">
      <c r="A208" s="10"/>
      <c r="B208" s="17"/>
      <c r="C208" s="135" t="s">
        <v>198</v>
      </c>
      <c r="D208" s="136" t="s">
        <v>186</v>
      </c>
      <c r="E208" s="135" t="s">
        <v>66</v>
      </c>
      <c r="F208" s="135" t="s">
        <v>44</v>
      </c>
      <c r="G208" s="135" t="s">
        <v>67</v>
      </c>
      <c r="H208" s="137" t="s">
        <v>46</v>
      </c>
      <c r="I208" s="32"/>
      <c r="J208" s="10"/>
    </row>
    <row r="209" spans="1:11" x14ac:dyDescent="0.35">
      <c r="B209" s="88"/>
      <c r="C209" s="43" t="s">
        <v>198</v>
      </c>
      <c r="D209" s="20" t="s">
        <v>192</v>
      </c>
      <c r="E209" s="33" t="s">
        <v>49</v>
      </c>
      <c r="F209" s="33" t="s">
        <v>49</v>
      </c>
      <c r="G209" s="33" t="s">
        <v>49</v>
      </c>
      <c r="H209" s="43"/>
      <c r="I209" s="32"/>
      <c r="K209"/>
    </row>
    <row r="210" spans="1:11" x14ac:dyDescent="0.35">
      <c r="B210" s="88"/>
      <c r="C210" s="43" t="s">
        <v>198</v>
      </c>
      <c r="D210" s="20" t="s">
        <v>188</v>
      </c>
      <c r="E210" s="30" t="s">
        <v>39</v>
      </c>
      <c r="F210" s="30" t="s">
        <v>39</v>
      </c>
      <c r="G210" s="30" t="s">
        <v>39</v>
      </c>
      <c r="H210" s="43"/>
      <c r="I210" s="32"/>
      <c r="K210"/>
    </row>
    <row r="211" spans="1:11" collapsed="1" x14ac:dyDescent="0.35">
      <c r="B211" s="88"/>
      <c r="C211" s="43" t="s">
        <v>198</v>
      </c>
      <c r="D211" s="20" t="s">
        <v>58</v>
      </c>
      <c r="E211" s="124">
        <f>IF(E209="Yes",(E210*'INTERNAL Funding Assumptions'!$D133*'INTERNAL Funding Assumptions'!$D134),0)</f>
        <v>0</v>
      </c>
      <c r="F211" s="124">
        <f>IF(F209="Yes",(F210*'INTERNAL Funding Assumptions'!$D133*'INTERNAL Funding Assumptions'!$D134),0)</f>
        <v>0</v>
      </c>
      <c r="G211" s="124">
        <f>IF(G209="Yes",(G210*'INTERNAL Funding Assumptions'!$D133*'INTERNAL Funding Assumptions'!$D134),0)</f>
        <v>0</v>
      </c>
      <c r="H211" s="128" t="s">
        <v>59</v>
      </c>
      <c r="I211" s="32"/>
      <c r="K211"/>
    </row>
    <row r="212" spans="1:11" ht="76.5" hidden="1" customHeight="1" outlineLevel="1" x14ac:dyDescent="0.35">
      <c r="B212" s="88"/>
      <c r="C212" s="43" t="s">
        <v>198</v>
      </c>
      <c r="D212" s="195" t="s">
        <v>199</v>
      </c>
      <c r="E212" s="196"/>
      <c r="F212" s="196"/>
      <c r="G212" s="196"/>
      <c r="H212" s="196"/>
      <c r="I212" s="32"/>
      <c r="K212"/>
    </row>
    <row r="213" spans="1:11" x14ac:dyDescent="0.35">
      <c r="B213" s="88"/>
      <c r="C213" s="47" t="s">
        <v>61</v>
      </c>
      <c r="D213" s="47"/>
      <c r="E213" s="35">
        <f>E214</f>
        <v>0</v>
      </c>
      <c r="F213" s="35">
        <f>F214</f>
        <v>0</v>
      </c>
      <c r="G213" s="35">
        <f>G214</f>
        <v>0</v>
      </c>
      <c r="H213" s="133"/>
      <c r="I213" s="87"/>
      <c r="K213"/>
    </row>
    <row r="214" spans="1:11" x14ac:dyDescent="0.35">
      <c r="B214" s="88"/>
      <c r="C214" s="43">
        <v>1</v>
      </c>
      <c r="D214" s="37" t="s">
        <v>130</v>
      </c>
      <c r="E214" s="38">
        <f>SUM(E211,E206)</f>
        <v>0</v>
      </c>
      <c r="F214" s="38">
        <f>SUM(F211,F206)</f>
        <v>0</v>
      </c>
      <c r="G214" s="38">
        <f>SUM(G211,G206)</f>
        <v>0</v>
      </c>
      <c r="H214" s="133"/>
      <c r="I214" s="87"/>
      <c r="K214"/>
    </row>
    <row r="215" spans="1:11" x14ac:dyDescent="0.35">
      <c r="B215" s="90"/>
      <c r="H215" s="134"/>
      <c r="I215" s="93"/>
    </row>
    <row r="216" spans="1:11" ht="18.5" x14ac:dyDescent="0.45">
      <c r="C216" s="42"/>
      <c r="D216" s="84"/>
      <c r="E216" s="84"/>
      <c r="F216" s="84"/>
      <c r="G216" s="84"/>
      <c r="H216" s="130"/>
    </row>
    <row r="217" spans="1:11" ht="18.5" x14ac:dyDescent="0.45">
      <c r="B217" s="97"/>
      <c r="C217" s="98"/>
      <c r="D217" s="99"/>
      <c r="E217" s="99"/>
      <c r="F217" s="99"/>
      <c r="G217" s="99"/>
      <c r="H217" s="98"/>
      <c r="I217" s="100"/>
    </row>
    <row r="218" spans="1:11" ht="19" thickBot="1" x14ac:dyDescent="0.5">
      <c r="B218" s="26"/>
      <c r="C218" s="101" t="s">
        <v>200</v>
      </c>
      <c r="D218" s="27"/>
      <c r="E218" s="28"/>
      <c r="F218" s="28"/>
      <c r="G218" s="28"/>
      <c r="H218" s="126"/>
      <c r="I218" s="87"/>
    </row>
    <row r="219" spans="1:11" x14ac:dyDescent="0.35">
      <c r="A219" s="10"/>
      <c r="B219" s="17"/>
      <c r="C219" s="135" t="s">
        <v>201</v>
      </c>
      <c r="D219" s="136" t="s">
        <v>202</v>
      </c>
      <c r="E219" s="135" t="s">
        <v>66</v>
      </c>
      <c r="F219" s="135" t="s">
        <v>44</v>
      </c>
      <c r="G219" s="135" t="s">
        <v>67</v>
      </c>
      <c r="H219" s="137" t="s">
        <v>46</v>
      </c>
      <c r="I219" s="32"/>
      <c r="J219" s="10"/>
    </row>
    <row r="220" spans="1:11" x14ac:dyDescent="0.35">
      <c r="B220" s="88"/>
      <c r="C220" s="43" t="s">
        <v>201</v>
      </c>
      <c r="D220" s="20" t="s">
        <v>203</v>
      </c>
      <c r="E220" s="33" t="s">
        <v>49</v>
      </c>
      <c r="F220" s="70"/>
      <c r="G220" s="70"/>
      <c r="H220" s="43"/>
      <c r="I220" s="32"/>
    </row>
    <row r="221" spans="1:11" x14ac:dyDescent="0.35">
      <c r="B221" s="88"/>
      <c r="C221" s="43" t="s">
        <v>201</v>
      </c>
      <c r="D221" s="108" t="s">
        <v>204</v>
      </c>
      <c r="E221" s="30" t="s">
        <v>39</v>
      </c>
      <c r="F221" s="70"/>
      <c r="G221" s="70"/>
      <c r="H221" s="43"/>
      <c r="I221" s="32"/>
    </row>
    <row r="222" spans="1:11" x14ac:dyDescent="0.35">
      <c r="B222" s="88"/>
      <c r="C222" s="43" t="s">
        <v>201</v>
      </c>
      <c r="D222" s="81" t="s">
        <v>58</v>
      </c>
      <c r="E222" s="31">
        <f>IF(E220="Yes",(E221*'INTERNAL Funding Assumptions'!$D140),0)</f>
        <v>0</v>
      </c>
      <c r="F222" s="31"/>
      <c r="G222" s="31"/>
      <c r="H222" s="43" t="s">
        <v>59</v>
      </c>
      <c r="I222" s="32"/>
    </row>
    <row r="223" spans="1:11" ht="76.5" customHeight="1" outlineLevel="1" thickBot="1" x14ac:dyDescent="0.4">
      <c r="B223" s="88"/>
      <c r="C223" s="43" t="s">
        <v>201</v>
      </c>
      <c r="D223" s="195" t="s">
        <v>205</v>
      </c>
      <c r="E223" s="196"/>
      <c r="F223" s="196"/>
      <c r="G223" s="196"/>
      <c r="H223" s="196"/>
      <c r="I223" s="32"/>
      <c r="K223"/>
    </row>
    <row r="224" spans="1:11" x14ac:dyDescent="0.35">
      <c r="A224" s="10"/>
      <c r="B224" s="17"/>
      <c r="C224" s="135" t="s">
        <v>206</v>
      </c>
      <c r="D224" s="136" t="s">
        <v>207</v>
      </c>
      <c r="E224" s="135" t="s">
        <v>66</v>
      </c>
      <c r="F224" s="135" t="s">
        <v>44</v>
      </c>
      <c r="G224" s="135" t="s">
        <v>67</v>
      </c>
      <c r="H224" s="137" t="s">
        <v>46</v>
      </c>
      <c r="I224" s="32"/>
      <c r="J224" s="10"/>
    </row>
    <row r="225" spans="1:11" x14ac:dyDescent="0.35">
      <c r="B225" s="88"/>
      <c r="C225" s="43" t="s">
        <v>206</v>
      </c>
      <c r="D225" s="20" t="s">
        <v>208</v>
      </c>
      <c r="E225" s="33" t="s">
        <v>49</v>
      </c>
      <c r="F225" s="70"/>
      <c r="G225" s="70"/>
      <c r="H225" s="43"/>
      <c r="I225" s="32"/>
    </row>
    <row r="226" spans="1:11" x14ac:dyDescent="0.35">
      <c r="B226" s="88"/>
      <c r="C226" s="43" t="s">
        <v>206</v>
      </c>
      <c r="D226" s="108" t="s">
        <v>204</v>
      </c>
      <c r="E226" s="30" t="s">
        <v>39</v>
      </c>
      <c r="F226" s="70"/>
      <c r="G226" s="70"/>
      <c r="H226" s="43"/>
      <c r="I226" s="32"/>
    </row>
    <row r="227" spans="1:11" ht="15" collapsed="1" thickBot="1" x14ac:dyDescent="0.4">
      <c r="B227" s="88"/>
      <c r="C227" s="43" t="s">
        <v>206</v>
      </c>
      <c r="D227" s="20" t="s">
        <v>58</v>
      </c>
      <c r="E227" s="124">
        <f>IF(E225="Yes",(E226*'INTERNAL Funding Assumptions'!$D141),0)</f>
        <v>0</v>
      </c>
      <c r="F227" s="124">
        <f>IF(F225="Yes",(F226*'INTERNAL Funding Assumptions'!$D141),0)</f>
        <v>0</v>
      </c>
      <c r="G227" s="124">
        <f>IF(G225="Yes",(G226*'INTERNAL Funding Assumptions'!$D141),0)</f>
        <v>0</v>
      </c>
      <c r="H227" s="43" t="s">
        <v>59</v>
      </c>
      <c r="I227" s="32"/>
    </row>
    <row r="228" spans="1:11" ht="76.5" hidden="1" customHeight="1" outlineLevel="1" thickBot="1" x14ac:dyDescent="0.4">
      <c r="B228" s="88"/>
      <c r="C228" s="43" t="s">
        <v>206</v>
      </c>
      <c r="D228" s="195" t="s">
        <v>209</v>
      </c>
      <c r="E228" s="196"/>
      <c r="F228" s="196"/>
      <c r="G228" s="196"/>
      <c r="H228" s="196"/>
      <c r="I228" s="32"/>
      <c r="K228"/>
    </row>
    <row r="229" spans="1:11" x14ac:dyDescent="0.35">
      <c r="A229" s="10"/>
      <c r="B229" s="17"/>
      <c r="C229" s="135" t="s">
        <v>210</v>
      </c>
      <c r="D229" s="136" t="s">
        <v>211</v>
      </c>
      <c r="E229" s="135" t="s">
        <v>66</v>
      </c>
      <c r="F229" s="135" t="s">
        <v>44</v>
      </c>
      <c r="G229" s="135" t="s">
        <v>67</v>
      </c>
      <c r="H229" s="137" t="s">
        <v>46</v>
      </c>
      <c r="I229" s="32"/>
      <c r="J229" s="10"/>
    </row>
    <row r="230" spans="1:11" x14ac:dyDescent="0.35">
      <c r="B230" s="88"/>
      <c r="C230" s="43" t="s">
        <v>210</v>
      </c>
      <c r="D230" s="20" t="s">
        <v>212</v>
      </c>
      <c r="E230" s="33" t="s">
        <v>49</v>
      </c>
      <c r="F230" s="70"/>
      <c r="G230" s="70"/>
      <c r="H230" s="43"/>
      <c r="I230" s="32"/>
    </row>
    <row r="231" spans="1:11" x14ac:dyDescent="0.35">
      <c r="B231" s="88"/>
      <c r="C231" s="43" t="s">
        <v>210</v>
      </c>
      <c r="D231" s="20" t="s">
        <v>213</v>
      </c>
      <c r="E231" s="30" t="s">
        <v>39</v>
      </c>
      <c r="F231" s="70"/>
      <c r="G231" s="70"/>
      <c r="H231" s="43"/>
      <c r="I231" s="32"/>
    </row>
    <row r="232" spans="1:11" collapsed="1" x14ac:dyDescent="0.35">
      <c r="B232" s="88"/>
      <c r="C232" s="43" t="s">
        <v>210</v>
      </c>
      <c r="D232" s="20" t="s">
        <v>58</v>
      </c>
      <c r="E232" s="31">
        <f>IF(E230="Yes",IF((E231*'INTERNAL Funding Assumptions'!$D$142)&gt;499000,499000,(E231*'INTERNAL Funding Assumptions'!$D$142)),0)</f>
        <v>0</v>
      </c>
      <c r="F232" s="31">
        <f>IF(F230="Yes",IF((F231*'INTERNAL Funding Assumptions'!$D$142)&gt;499000,499000,(F231*'INTERNAL Funding Assumptions'!$D$142)),0)</f>
        <v>0</v>
      </c>
      <c r="G232" s="31">
        <f>IF(G230="Yes",IF((G231*'INTERNAL Funding Assumptions'!$D$142)&gt;499000,499000,(G231*'INTERNAL Funding Assumptions'!$D$142)),0)</f>
        <v>0</v>
      </c>
      <c r="H232" s="43" t="s">
        <v>59</v>
      </c>
      <c r="I232" s="32"/>
    </row>
    <row r="233" spans="1:11" ht="76.5" hidden="1" customHeight="1" outlineLevel="1" x14ac:dyDescent="0.35">
      <c r="B233" s="88"/>
      <c r="C233" s="43" t="s">
        <v>210</v>
      </c>
      <c r="D233" s="195" t="s">
        <v>214</v>
      </c>
      <c r="E233" s="196"/>
      <c r="F233" s="196"/>
      <c r="G233" s="196"/>
      <c r="H233" s="196"/>
      <c r="I233" s="32"/>
      <c r="K233"/>
    </row>
    <row r="234" spans="1:11" x14ac:dyDescent="0.35">
      <c r="B234" s="88"/>
      <c r="C234" s="47" t="s">
        <v>61</v>
      </c>
      <c r="D234" s="47"/>
      <c r="E234" s="35">
        <f>E235</f>
        <v>0</v>
      </c>
      <c r="F234" s="35">
        <f>F235</f>
        <v>0</v>
      </c>
      <c r="G234" s="35">
        <f>G235</f>
        <v>0</v>
      </c>
      <c r="H234" s="133"/>
      <c r="I234" s="87"/>
    </row>
    <row r="235" spans="1:11" x14ac:dyDescent="0.35">
      <c r="B235" s="88"/>
      <c r="C235" s="43">
        <v>1</v>
      </c>
      <c r="D235" s="37" t="s">
        <v>130</v>
      </c>
      <c r="E235" s="38">
        <f>SUM(E222,E227,E232)</f>
        <v>0</v>
      </c>
      <c r="F235" s="38">
        <f>SUM(F222,F227,F232)</f>
        <v>0</v>
      </c>
      <c r="G235" s="38">
        <f>SUM(G222,G227,G232)</f>
        <v>0</v>
      </c>
      <c r="H235" s="133"/>
      <c r="I235" s="87"/>
    </row>
    <row r="236" spans="1:11" x14ac:dyDescent="0.35">
      <c r="B236" s="90"/>
      <c r="C236" s="91"/>
      <c r="D236" s="36"/>
      <c r="E236" s="92"/>
      <c r="F236" s="92"/>
      <c r="G236" s="92"/>
      <c r="H236" s="91"/>
      <c r="I236" s="93"/>
    </row>
    <row r="238" spans="1:11" ht="18.5" x14ac:dyDescent="0.45">
      <c r="B238" s="24"/>
      <c r="C238" s="42"/>
      <c r="D238" s="15"/>
      <c r="E238" s="15"/>
      <c r="F238" s="15"/>
      <c r="G238" s="15"/>
      <c r="H238" s="40"/>
      <c r="I238" s="25"/>
    </row>
    <row r="239" spans="1:11" ht="19" thickBot="1" x14ac:dyDescent="0.5">
      <c r="B239" s="26"/>
      <c r="C239" s="46" t="s">
        <v>215</v>
      </c>
      <c r="D239" s="27"/>
      <c r="E239" s="28"/>
      <c r="F239" s="28"/>
      <c r="G239" s="28"/>
      <c r="H239" s="126"/>
      <c r="I239" s="19"/>
    </row>
    <row r="240" spans="1:11" x14ac:dyDescent="0.35">
      <c r="A240" s="10"/>
      <c r="B240" s="17"/>
      <c r="C240" s="135" t="s">
        <v>216</v>
      </c>
      <c r="D240" s="136" t="s">
        <v>217</v>
      </c>
      <c r="E240" s="135" t="s">
        <v>66</v>
      </c>
      <c r="F240" s="135" t="s">
        <v>44</v>
      </c>
      <c r="G240" s="135" t="s">
        <v>67</v>
      </c>
      <c r="H240" s="137" t="s">
        <v>46</v>
      </c>
      <c r="I240" s="32"/>
      <c r="J240" s="10"/>
    </row>
    <row r="241" spans="1:16" x14ac:dyDescent="0.35">
      <c r="B241" s="17"/>
      <c r="C241" s="109" t="s">
        <v>216</v>
      </c>
      <c r="D241" s="20" t="s">
        <v>218</v>
      </c>
      <c r="E241" s="33" t="s">
        <v>49</v>
      </c>
      <c r="F241" s="70"/>
      <c r="G241" s="70"/>
      <c r="H241" s="43"/>
      <c r="I241" s="32"/>
    </row>
    <row r="242" spans="1:16" x14ac:dyDescent="0.35">
      <c r="B242" s="17"/>
      <c r="C242" s="109" t="s">
        <v>216</v>
      </c>
      <c r="D242" s="20" t="s">
        <v>219</v>
      </c>
      <c r="E242" s="30" t="s">
        <v>39</v>
      </c>
      <c r="F242" s="70"/>
      <c r="G242" s="70"/>
      <c r="H242" s="43"/>
      <c r="I242" s="32"/>
    </row>
    <row r="243" spans="1:16" x14ac:dyDescent="0.35">
      <c r="B243" s="17"/>
      <c r="C243" s="109" t="s">
        <v>216</v>
      </c>
      <c r="D243" s="20" t="s">
        <v>220</v>
      </c>
      <c r="E243" s="30" t="s">
        <v>39</v>
      </c>
      <c r="F243" s="70"/>
      <c r="G243" s="70"/>
      <c r="H243" s="43"/>
      <c r="I243" s="32"/>
    </row>
    <row r="244" spans="1:16" x14ac:dyDescent="0.35">
      <c r="B244" s="17"/>
      <c r="C244" s="109" t="s">
        <v>216</v>
      </c>
      <c r="D244" s="20" t="s">
        <v>221</v>
      </c>
      <c r="E244" s="30" t="s">
        <v>39</v>
      </c>
      <c r="F244" s="70"/>
      <c r="G244" s="70"/>
      <c r="H244" s="43"/>
      <c r="I244" s="32"/>
    </row>
    <row r="245" spans="1:16" ht="15" collapsed="1" thickBot="1" x14ac:dyDescent="0.4">
      <c r="B245" s="17"/>
      <c r="C245" s="109" t="s">
        <v>216</v>
      </c>
      <c r="D245" s="20" t="s">
        <v>50</v>
      </c>
      <c r="E245" s="124">
        <f>IF(E241="Yes",(E242*'INTERNAL Funding Assumptions'!D148)+(E243*'INTERNAL Funding Assumptions'!D148)+(E244*'INTERNAL Funding Assumptions'!D148)+(E242*'INTERNAL Funding Assumptions'!D149)+(E243*'INTERNAL Funding Assumptions'!D150)+(E244*'INTERNAL Funding Assumptions'!D151),0)</f>
        <v>0</v>
      </c>
      <c r="F245" s="31"/>
      <c r="G245" s="31"/>
      <c r="H245" s="43" t="s">
        <v>59</v>
      </c>
      <c r="I245" s="32"/>
    </row>
    <row r="246" spans="1:16" ht="98.15" hidden="1" customHeight="1" outlineLevel="1" thickBot="1" x14ac:dyDescent="0.4">
      <c r="B246" s="88"/>
      <c r="C246" s="109" t="s">
        <v>216</v>
      </c>
      <c r="D246" s="195" t="s">
        <v>222</v>
      </c>
      <c r="E246" s="196"/>
      <c r="F246" s="196"/>
      <c r="G246" s="196"/>
      <c r="H246" s="196"/>
      <c r="I246" s="32"/>
      <c r="K246"/>
    </row>
    <row r="247" spans="1:16" x14ac:dyDescent="0.35">
      <c r="A247" s="10"/>
      <c r="B247" s="17"/>
      <c r="C247" s="135" t="s">
        <v>223</v>
      </c>
      <c r="D247" s="136" t="s">
        <v>224</v>
      </c>
      <c r="E247" s="135" t="s">
        <v>66</v>
      </c>
      <c r="F247" s="135"/>
      <c r="G247" s="135"/>
      <c r="H247" s="137" t="s">
        <v>46</v>
      </c>
      <c r="I247" s="32"/>
      <c r="J247" s="10"/>
    </row>
    <row r="248" spans="1:16" x14ac:dyDescent="0.35">
      <c r="A248"/>
      <c r="B248" s="88"/>
      <c r="C248" s="109" t="s">
        <v>223</v>
      </c>
      <c r="D248" s="20" t="s">
        <v>225</v>
      </c>
      <c r="E248" s="33" t="s">
        <v>49</v>
      </c>
      <c r="F248" s="70"/>
      <c r="G248" s="70"/>
      <c r="H248" s="43"/>
      <c r="I248" s="32"/>
      <c r="J248"/>
      <c r="K248"/>
      <c r="L248"/>
      <c r="M248"/>
      <c r="N248"/>
      <c r="O248"/>
      <c r="P248"/>
    </row>
    <row r="249" spans="1:16" x14ac:dyDescent="0.35">
      <c r="B249" s="17"/>
      <c r="C249" s="43" t="s">
        <v>223</v>
      </c>
      <c r="D249" s="20" t="s">
        <v>226</v>
      </c>
      <c r="E249" s="30" t="s">
        <v>39</v>
      </c>
      <c r="F249" s="70"/>
      <c r="G249" s="70"/>
      <c r="H249" s="43"/>
      <c r="I249" s="32"/>
    </row>
    <row r="250" spans="1:16" collapsed="1" x14ac:dyDescent="0.35">
      <c r="B250" s="17"/>
      <c r="C250" s="43" t="s">
        <v>223</v>
      </c>
      <c r="D250" s="20" t="s">
        <v>50</v>
      </c>
      <c r="E250" s="124">
        <f>IF(E248="Yes",(E249*'INTERNAL Funding Assumptions'!$D$153),0)</f>
        <v>0</v>
      </c>
      <c r="F250" s="31"/>
      <c r="G250" s="31"/>
      <c r="H250" s="43" t="s">
        <v>59</v>
      </c>
      <c r="I250" s="32"/>
    </row>
    <row r="251" spans="1:16" ht="90" hidden="1" customHeight="1" outlineLevel="1" x14ac:dyDescent="0.35">
      <c r="B251" s="88"/>
      <c r="C251" s="43" t="s">
        <v>223</v>
      </c>
      <c r="D251" s="195" t="s">
        <v>227</v>
      </c>
      <c r="E251" s="196"/>
      <c r="F251" s="196"/>
      <c r="G251" s="196"/>
      <c r="H251" s="196"/>
      <c r="I251" s="32"/>
      <c r="K251"/>
    </row>
    <row r="252" spans="1:16" x14ac:dyDescent="0.35">
      <c r="B252" s="17"/>
      <c r="C252" s="47" t="s">
        <v>61</v>
      </c>
      <c r="D252" s="47"/>
      <c r="E252" s="35">
        <f>E253</f>
        <v>0</v>
      </c>
      <c r="F252" s="35">
        <f>F253</f>
        <v>0</v>
      </c>
      <c r="G252" s="35">
        <f>G250</f>
        <v>0</v>
      </c>
      <c r="H252" s="127"/>
      <c r="I252" s="19"/>
    </row>
    <row r="253" spans="1:16" x14ac:dyDescent="0.35">
      <c r="B253" s="17"/>
      <c r="C253" s="43">
        <v>1</v>
      </c>
      <c r="D253" s="37" t="s">
        <v>63</v>
      </c>
      <c r="E253" s="38">
        <f>SUM(E250,E245)</f>
        <v>0</v>
      </c>
      <c r="F253" s="38">
        <f>F250</f>
        <v>0</v>
      </c>
      <c r="G253" s="38">
        <f>G250</f>
        <v>0</v>
      </c>
      <c r="H253" s="127"/>
      <c r="I253" s="19"/>
    </row>
    <row r="254" spans="1:16" x14ac:dyDescent="0.35">
      <c r="B254" s="21"/>
      <c r="C254" s="41"/>
      <c r="D254" s="36"/>
      <c r="E254" s="22"/>
      <c r="F254" s="22"/>
      <c r="G254" s="22"/>
      <c r="H254" s="41"/>
      <c r="I254" s="23"/>
    </row>
  </sheetData>
  <sheetProtection selectLockedCells="1" selectUnlockedCells="1"/>
  <mergeCells count="30">
    <mergeCell ref="C6:D6"/>
    <mergeCell ref="D228:H228"/>
    <mergeCell ref="D233:H233"/>
    <mergeCell ref="D246:H246"/>
    <mergeCell ref="D251:H251"/>
    <mergeCell ref="D25:H25"/>
    <mergeCell ref="D29:H29"/>
    <mergeCell ref="D148:H148"/>
    <mergeCell ref="D90:H90"/>
    <mergeCell ref="D186:H186"/>
    <mergeCell ref="D124:H124"/>
    <mergeCell ref="D131:H131"/>
    <mergeCell ref="D137:H137"/>
    <mergeCell ref="E154:G154"/>
    <mergeCell ref="C5:H5"/>
    <mergeCell ref="D203:H203"/>
    <mergeCell ref="D207:H207"/>
    <mergeCell ref="D212:H212"/>
    <mergeCell ref="D223:H223"/>
    <mergeCell ref="D56:H56"/>
    <mergeCell ref="D67:H67"/>
    <mergeCell ref="D72:H72"/>
    <mergeCell ref="D85:H85"/>
    <mergeCell ref="D97:H97"/>
    <mergeCell ref="D102:H102"/>
    <mergeCell ref="D111:H111"/>
    <mergeCell ref="D191:H191"/>
    <mergeCell ref="D157:H157"/>
    <mergeCell ref="D170:H170"/>
    <mergeCell ref="D182:H182"/>
  </mergeCells>
  <phoneticPr fontId="22" type="noConversion"/>
  <dataValidations count="4">
    <dataValidation type="whole" operator="lessThanOrEqual" allowBlank="1" showInputMessage="1" showErrorMessage="1" sqref="E172:G172" xr:uid="{10EE6DAB-9810-4A49-B0E9-CCB34F7D4108}">
      <formula1>500000</formula1>
    </dataValidation>
    <dataValidation type="list" allowBlank="1" showInputMessage="1" showErrorMessage="1" promptTitle="Choose Yes/No" sqref="E230 E178:G178 E225 E87 E62:G62 F51:G51 E69:G69 E133 E92:G92 E99 E248 E120 E145:G145 E154 F153:G153 F65:G65 E199:E200 E104:G104 E45:G45 E241 E205:G205 E209:G209 E220 F199:G199 F27:G27 F23:G23 E179 E59:G59 E166:G166 E126 E188:G188 E184:G184 E39:G39 E150:G150 E82:G82" xr:uid="{036CC042-8A21-46CD-925A-77E34F456305}">
      <formula1>"--SELECT--,Yes,No"</formula1>
    </dataValidation>
    <dataValidation allowBlank="1" showInputMessage="1" showErrorMessage="1" promptTitle="Choose Yes/No" sqref="F179:G179 F200:G200 F181:G181" xr:uid="{885CBF5B-E067-4EA9-B4F6-C3AEBDF1CC9E}"/>
    <dataValidation allowBlank="1" showInputMessage="1" showErrorMessage="1" sqref="E13:E17" xr:uid="{DA3A5725-677F-48A7-A861-9125B0D6E38F}"/>
  </dataValidations>
  <hyperlinks>
    <hyperlink ref="C7" r:id="rId1" display="Use in partnership with the TCLAS Guidance Document" xr:uid="{D0634676-5BC3-4448-A0AA-15EBFC356ED8}"/>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E1AA0D1C-98F4-474F-86C4-E0360949416C}">
          <x14:formula1>
            <xm:f>'INTERNAL Funding Assumptions'!$N$5:$N$13</xm:f>
          </x14:formula1>
          <xm:sqref>E46:G46 F52:G52 E40:G40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5B3DE-688C-48D1-AF57-D9FBD0227D39}">
  <sheetPr>
    <outlinePr summaryBelow="0"/>
  </sheetPr>
  <dimension ref="B2:R154"/>
  <sheetViews>
    <sheetView zoomScale="106" zoomScaleNormal="107" workbookViewId="0">
      <selection activeCell="C104" sqref="C104"/>
    </sheetView>
  </sheetViews>
  <sheetFormatPr defaultColWidth="9.1796875" defaultRowHeight="13" outlineLevelRow="1" x14ac:dyDescent="0.3"/>
  <cols>
    <col min="1" max="1" width="8.26953125" style="48" customWidth="1"/>
    <col min="2" max="2" width="2.81640625" style="48" customWidth="1"/>
    <col min="3" max="3" width="45.54296875" style="48" customWidth="1"/>
    <col min="4" max="4" width="16.26953125" style="48" customWidth="1"/>
    <col min="5" max="5" width="12" style="48" customWidth="1"/>
    <col min="6" max="6" width="12" style="50" customWidth="1"/>
    <col min="7" max="7" width="4.26953125" style="48" customWidth="1"/>
    <col min="8" max="13" width="9.1796875" style="48"/>
    <col min="14" max="15" width="18.7265625" style="48" customWidth="1"/>
    <col min="16" max="16384" width="9.1796875" style="48"/>
  </cols>
  <sheetData>
    <row r="2" spans="2:18" x14ac:dyDescent="0.3">
      <c r="C2" s="49" t="s">
        <v>228</v>
      </c>
    </row>
    <row r="3" spans="2:18" ht="13.5" thickBot="1" x14ac:dyDescent="0.35">
      <c r="F3" s="48"/>
    </row>
    <row r="4" spans="2:18" ht="13.5" thickBot="1" x14ac:dyDescent="0.35">
      <c r="C4" s="51" t="s">
        <v>229</v>
      </c>
      <c r="D4" s="51"/>
      <c r="E4" s="51"/>
      <c r="F4" s="51"/>
      <c r="N4" s="181" t="s">
        <v>230</v>
      </c>
      <c r="O4" s="181" t="s">
        <v>231</v>
      </c>
      <c r="P4" s="182" t="s">
        <v>66</v>
      </c>
      <c r="Q4" s="182" t="s">
        <v>44</v>
      </c>
      <c r="R4" s="182" t="s">
        <v>67</v>
      </c>
    </row>
    <row r="5" spans="2:18" x14ac:dyDescent="0.3">
      <c r="C5" s="48" t="s">
        <v>232</v>
      </c>
      <c r="F5" s="48"/>
      <c r="N5" s="182" t="s">
        <v>75</v>
      </c>
      <c r="O5" s="182" t="s">
        <v>233</v>
      </c>
      <c r="P5" s="182">
        <f>IFERROR(IF(AND('LEA Inputs'!E$178="Yes",'LEA Inputs'!E$179="Yes"),'INTERNAL Funding Assumptions'!$D$120,0),0)</f>
        <v>0</v>
      </c>
      <c r="Q5" s="183"/>
      <c r="R5" s="183"/>
    </row>
    <row r="6" spans="2:18" x14ac:dyDescent="0.3">
      <c r="F6" s="48"/>
      <c r="N6" s="182" t="s">
        <v>89</v>
      </c>
      <c r="O6" s="182" t="s">
        <v>234</v>
      </c>
      <c r="P6" s="182">
        <f>IFERROR(IF('LEA Inputs'!E178="Yes",(('LEA Inputs'!E180*'INTERNAL Funding Assumptions'!$D$119)+'INTERNAL Funding Assumptions'!$D$118+'INTERNAL Funding Assumptions'!$D$120),0),0)</f>
        <v>0</v>
      </c>
      <c r="Q6" s="182">
        <f>IFERROR(IF('LEA Inputs'!F178="Yes",(('LEA Inputs'!F180*'INTERNAL Funding Assumptions'!$D$119)+'INTERNAL Funding Assumptions'!$D$118+'INTERNAL Funding Assumptions'!$D$120),0),0)</f>
        <v>0</v>
      </c>
      <c r="R6" s="182">
        <f>IFERROR(IF('LEA Inputs'!G178="Yes",(('LEA Inputs'!G180*'INTERNAL Funding Assumptions'!$D$119)+'INTERNAL Funding Assumptions'!$D$118+'INTERNAL Funding Assumptions'!$D$120),0),0)</f>
        <v>0</v>
      </c>
    </row>
    <row r="7" spans="2:18" ht="11.15" customHeight="1" x14ac:dyDescent="0.3">
      <c r="B7" s="52"/>
      <c r="C7" s="54"/>
      <c r="D7" s="55"/>
      <c r="E7" s="55"/>
      <c r="F7" s="56"/>
      <c r="G7" s="57"/>
      <c r="N7" s="182" t="s">
        <v>59</v>
      </c>
      <c r="O7" s="182" t="s">
        <v>235</v>
      </c>
      <c r="P7" s="182">
        <f>IFERROR(IF(AND('LEA Inputs'!E$199="Yes",'LEA Inputs'!E$200="Yes"),'INTERNAL Funding Assumptions'!$D$131,0),0)</f>
        <v>0</v>
      </c>
      <c r="Q7" s="183"/>
      <c r="R7" s="183"/>
    </row>
    <row r="8" spans="2:18" ht="13.5" thickBot="1" x14ac:dyDescent="0.35">
      <c r="B8" s="58"/>
      <c r="C8" s="60" t="s">
        <v>236</v>
      </c>
      <c r="D8" s="61"/>
      <c r="E8" s="61"/>
      <c r="F8" s="62"/>
      <c r="G8" s="63"/>
      <c r="O8" s="182" t="s">
        <v>237</v>
      </c>
      <c r="P8" s="182">
        <f>IFERROR(IF('LEA Inputs'!E199="Yes",(('LEA Inputs'!E201*'INTERNAL Funding Assumptions'!$D$130)+'INTERNAL Funding Assumptions'!$D$129+'INTERNAL Funding Assumptions'!$D$131),0),0)</f>
        <v>0</v>
      </c>
      <c r="Q8" s="182">
        <f>IFERROR(IF('LEA Inputs'!F199="Yes",(('LEA Inputs'!F201*'INTERNAL Funding Assumptions'!$D$130)+'INTERNAL Funding Assumptions'!$D$129+'INTERNAL Funding Assumptions'!$D$131),0),0)</f>
        <v>0</v>
      </c>
      <c r="R8" s="182">
        <f>IFERROR(IF('LEA Inputs'!G199="Yes",(('LEA Inputs'!G201*'INTERNAL Funding Assumptions'!$D$130)+'INTERNAL Funding Assumptions'!$D$129+'INTERNAL Funding Assumptions'!$D$131),0),0)</f>
        <v>0</v>
      </c>
    </row>
    <row r="9" spans="2:18" outlineLevel="1" x14ac:dyDescent="0.3">
      <c r="B9" s="58"/>
      <c r="C9" s="29" t="s">
        <v>238</v>
      </c>
      <c r="D9" s="29"/>
      <c r="E9" s="29"/>
      <c r="F9" s="29"/>
      <c r="G9" s="63"/>
    </row>
    <row r="10" spans="2:18" outlineLevel="1" x14ac:dyDescent="0.3">
      <c r="B10" s="58"/>
      <c r="C10" s="64" t="s">
        <v>239</v>
      </c>
      <c r="D10" s="65">
        <v>125000</v>
      </c>
      <c r="E10" s="66"/>
      <c r="F10" s="66"/>
      <c r="G10" s="63"/>
    </row>
    <row r="11" spans="2:18" x14ac:dyDescent="0.3">
      <c r="B11" s="67"/>
      <c r="C11" s="68"/>
      <c r="D11" s="68"/>
      <c r="E11" s="68"/>
      <c r="F11" s="68"/>
      <c r="G11" s="69"/>
    </row>
    <row r="12" spans="2:18" x14ac:dyDescent="0.3">
      <c r="F12" s="48"/>
    </row>
    <row r="13" spans="2:18" ht="11.15" customHeight="1" x14ac:dyDescent="0.3">
      <c r="B13" s="52"/>
      <c r="C13" s="54"/>
      <c r="D13" s="55"/>
      <c r="E13" s="55"/>
      <c r="F13" s="56"/>
      <c r="G13" s="57"/>
    </row>
    <row r="14" spans="2:18" ht="13.5" thickBot="1" x14ac:dyDescent="0.35">
      <c r="B14" s="58"/>
      <c r="C14" s="60" t="s">
        <v>240</v>
      </c>
      <c r="D14" s="61"/>
      <c r="E14" s="61"/>
      <c r="F14" s="62"/>
      <c r="G14" s="63"/>
    </row>
    <row r="15" spans="2:18" ht="26" outlineLevel="1" x14ac:dyDescent="0.3">
      <c r="B15" s="58"/>
      <c r="C15" s="29" t="s">
        <v>241</v>
      </c>
      <c r="D15" s="29" t="s">
        <v>242</v>
      </c>
      <c r="E15" s="29" t="s">
        <v>243</v>
      </c>
      <c r="F15" s="29" t="s">
        <v>244</v>
      </c>
      <c r="G15" s="63"/>
    </row>
    <row r="16" spans="2:18" outlineLevel="1" x14ac:dyDescent="0.3">
      <c r="B16" s="58"/>
      <c r="C16" s="64" t="s">
        <v>245</v>
      </c>
      <c r="D16" s="65">
        <v>110000</v>
      </c>
      <c r="E16" s="66">
        <v>1</v>
      </c>
      <c r="F16" s="66">
        <v>1499</v>
      </c>
      <c r="G16" s="63"/>
    </row>
    <row r="17" spans="2:7" outlineLevel="1" x14ac:dyDescent="0.3">
      <c r="B17" s="58"/>
      <c r="C17" s="64" t="s">
        <v>246</v>
      </c>
      <c r="D17" s="65">
        <v>130000</v>
      </c>
      <c r="E17" s="66">
        <v>1500</v>
      </c>
      <c r="F17" s="66">
        <v>4000</v>
      </c>
      <c r="G17" s="63"/>
    </row>
    <row r="18" spans="2:7" outlineLevel="1" x14ac:dyDescent="0.3">
      <c r="B18" s="58"/>
      <c r="C18" s="64" t="s">
        <v>247</v>
      </c>
      <c r="D18" s="65">
        <v>150000</v>
      </c>
      <c r="E18" s="66">
        <v>5000</v>
      </c>
      <c r="F18" s="66">
        <v>9999</v>
      </c>
      <c r="G18" s="63"/>
    </row>
    <row r="19" spans="2:7" outlineLevel="1" x14ac:dyDescent="0.3">
      <c r="B19" s="58"/>
      <c r="C19" s="64" t="s">
        <v>248</v>
      </c>
      <c r="D19" s="65">
        <v>170000</v>
      </c>
      <c r="E19" s="66">
        <v>10000</v>
      </c>
      <c r="F19" s="66">
        <v>29999</v>
      </c>
      <c r="G19" s="63"/>
    </row>
    <row r="20" spans="2:7" outlineLevel="1" x14ac:dyDescent="0.3">
      <c r="B20" s="58"/>
      <c r="C20" s="64" t="s">
        <v>249</v>
      </c>
      <c r="D20" s="65">
        <v>185000</v>
      </c>
      <c r="E20" s="66">
        <v>30000</v>
      </c>
      <c r="F20" s="66">
        <v>99999</v>
      </c>
      <c r="G20" s="63"/>
    </row>
    <row r="21" spans="2:7" outlineLevel="1" x14ac:dyDescent="0.3">
      <c r="B21" s="58"/>
      <c r="C21" s="64" t="s">
        <v>250</v>
      </c>
      <c r="D21" s="65">
        <v>200000</v>
      </c>
      <c r="E21" s="66">
        <v>100000</v>
      </c>
      <c r="F21" s="66"/>
      <c r="G21" s="63"/>
    </row>
    <row r="22" spans="2:7" x14ac:dyDescent="0.3">
      <c r="B22" s="67"/>
      <c r="C22" s="68"/>
      <c r="D22" s="68"/>
      <c r="E22" s="68"/>
      <c r="F22" s="68"/>
      <c r="G22" s="69"/>
    </row>
    <row r="23" spans="2:7" x14ac:dyDescent="0.3">
      <c r="F23" s="48"/>
    </row>
    <row r="24" spans="2:7" ht="11.15" customHeight="1" x14ac:dyDescent="0.3">
      <c r="B24" s="52"/>
      <c r="C24" s="54"/>
      <c r="D24" s="55"/>
      <c r="E24" s="55"/>
      <c r="F24" s="56"/>
      <c r="G24" s="57"/>
    </row>
    <row r="25" spans="2:7" ht="13.5" thickBot="1" x14ac:dyDescent="0.35">
      <c r="B25" s="58"/>
      <c r="C25" s="60" t="s">
        <v>251</v>
      </c>
      <c r="D25" s="61"/>
      <c r="E25" s="61"/>
      <c r="F25" s="62"/>
      <c r="G25" s="63"/>
    </row>
    <row r="26" spans="2:7" outlineLevel="1" x14ac:dyDescent="0.3">
      <c r="B26" s="58"/>
      <c r="C26" s="29" t="s">
        <v>252</v>
      </c>
      <c r="D26" s="29" t="s">
        <v>242</v>
      </c>
      <c r="F26" s="48"/>
      <c r="G26" s="63"/>
    </row>
    <row r="27" spans="2:7" outlineLevel="1" x14ac:dyDescent="0.3">
      <c r="B27" s="58"/>
      <c r="C27" s="64" t="s">
        <v>253</v>
      </c>
      <c r="D27" s="152">
        <v>160000</v>
      </c>
      <c r="F27" s="48"/>
      <c r="G27" s="63"/>
    </row>
    <row r="28" spans="2:7" outlineLevel="1" x14ac:dyDescent="0.3">
      <c r="B28" s="58"/>
      <c r="C28" s="64" t="s">
        <v>254</v>
      </c>
      <c r="D28" s="152">
        <v>2000</v>
      </c>
      <c r="F28" s="48"/>
      <c r="G28" s="63"/>
    </row>
    <row r="29" spans="2:7" x14ac:dyDescent="0.3">
      <c r="B29" s="67"/>
      <c r="C29" s="68"/>
      <c r="D29" s="68"/>
      <c r="E29" s="68"/>
      <c r="F29" s="68"/>
      <c r="G29" s="69"/>
    </row>
    <row r="30" spans="2:7" x14ac:dyDescent="0.3">
      <c r="F30" s="48"/>
    </row>
    <row r="31" spans="2:7" x14ac:dyDescent="0.3">
      <c r="B31" s="52"/>
      <c r="C31" s="53"/>
      <c r="D31" s="53"/>
      <c r="E31" s="53"/>
      <c r="F31" s="53"/>
      <c r="G31" s="57"/>
    </row>
    <row r="32" spans="2:7" ht="13.5" thickBot="1" x14ac:dyDescent="0.35">
      <c r="B32" s="58"/>
      <c r="C32" s="60" t="s">
        <v>255</v>
      </c>
      <c r="D32" s="61"/>
      <c r="E32" s="61"/>
      <c r="F32" s="62"/>
      <c r="G32" s="63"/>
    </row>
    <row r="33" spans="2:7" outlineLevel="1" x14ac:dyDescent="0.3">
      <c r="B33" s="58"/>
      <c r="C33" s="29" t="s">
        <v>256</v>
      </c>
      <c r="D33" s="29" t="s">
        <v>257</v>
      </c>
      <c r="E33" s="61"/>
      <c r="F33" s="62"/>
      <c r="G33" s="63"/>
    </row>
    <row r="34" spans="2:7" outlineLevel="1" x14ac:dyDescent="0.3">
      <c r="B34" s="58"/>
      <c r="C34" s="64" t="s">
        <v>258</v>
      </c>
      <c r="D34" s="66">
        <v>25</v>
      </c>
      <c r="E34" s="61"/>
      <c r="F34" s="62"/>
      <c r="G34" s="63"/>
    </row>
    <row r="35" spans="2:7" outlineLevel="1" x14ac:dyDescent="0.3">
      <c r="B35" s="58"/>
      <c r="C35" s="64" t="s">
        <v>259</v>
      </c>
      <c r="D35" s="66">
        <v>125</v>
      </c>
      <c r="E35" s="61"/>
      <c r="F35" s="62"/>
      <c r="G35" s="63"/>
    </row>
    <row r="36" spans="2:7" outlineLevel="1" x14ac:dyDescent="0.3">
      <c r="B36" s="58"/>
      <c r="C36" s="64" t="s">
        <v>260</v>
      </c>
      <c r="D36" s="65">
        <v>2000</v>
      </c>
      <c r="E36" s="61"/>
      <c r="F36" s="62"/>
      <c r="G36" s="63"/>
    </row>
    <row r="37" spans="2:7" outlineLevel="1" x14ac:dyDescent="0.3">
      <c r="B37" s="58"/>
      <c r="C37" s="64" t="s">
        <v>261</v>
      </c>
      <c r="D37" s="65">
        <v>150</v>
      </c>
      <c r="E37" s="61"/>
      <c r="F37" s="62"/>
      <c r="G37" s="63"/>
    </row>
    <row r="38" spans="2:7" outlineLevel="1" x14ac:dyDescent="0.3">
      <c r="B38" s="58"/>
      <c r="C38" s="71" t="s">
        <v>262</v>
      </c>
      <c r="D38" s="72">
        <f>D36+(D37*D34)</f>
        <v>5750</v>
      </c>
      <c r="E38" s="61"/>
      <c r="F38" s="62"/>
      <c r="G38" s="63"/>
    </row>
    <row r="39" spans="2:7" outlineLevel="1" x14ac:dyDescent="0.3">
      <c r="B39" s="58"/>
      <c r="C39" s="71" t="s">
        <v>263</v>
      </c>
      <c r="D39" s="72">
        <f>D36+(D37*D35)</f>
        <v>20750</v>
      </c>
      <c r="E39" s="61"/>
      <c r="F39" s="62"/>
      <c r="G39" s="63"/>
    </row>
    <row r="40" spans="2:7" outlineLevel="1" x14ac:dyDescent="0.3">
      <c r="B40" s="58"/>
      <c r="C40" s="71" t="s">
        <v>264</v>
      </c>
      <c r="D40" s="185">
        <f>AVERAGE(D38:D39)</f>
        <v>13250</v>
      </c>
      <c r="E40" s="61"/>
      <c r="F40" s="62"/>
      <c r="G40" s="63"/>
    </row>
    <row r="41" spans="2:7" outlineLevel="1" x14ac:dyDescent="0.3">
      <c r="B41" s="58"/>
      <c r="C41" s="71" t="s">
        <v>265</v>
      </c>
      <c r="D41" s="185">
        <f>D38/8</f>
        <v>718.75</v>
      </c>
      <c r="E41" s="61"/>
      <c r="F41" s="62"/>
      <c r="G41" s="63"/>
    </row>
    <row r="42" spans="2:7" outlineLevel="1" x14ac:dyDescent="0.3">
      <c r="B42" s="58"/>
      <c r="C42" s="71" t="s">
        <v>266</v>
      </c>
      <c r="D42" s="185">
        <f>D39/8</f>
        <v>2593.75</v>
      </c>
      <c r="E42" s="61"/>
      <c r="F42" s="62"/>
      <c r="G42" s="63"/>
    </row>
    <row r="43" spans="2:7" outlineLevel="1" x14ac:dyDescent="0.3">
      <c r="B43" s="58"/>
      <c r="C43" s="186" t="s">
        <v>267</v>
      </c>
      <c r="D43" s="185">
        <f>AVERAGE(D41:D42)</f>
        <v>1656.25</v>
      </c>
      <c r="E43" s="61"/>
      <c r="F43" s="62"/>
      <c r="G43" s="63"/>
    </row>
    <row r="44" spans="2:7" ht="13.5" outlineLevel="1" thickBot="1" x14ac:dyDescent="0.35">
      <c r="B44" s="58"/>
      <c r="C44" s="60" t="s">
        <v>268</v>
      </c>
      <c r="D44" s="61"/>
      <c r="E44" s="61"/>
      <c r="F44" s="62"/>
      <c r="G44" s="63"/>
    </row>
    <row r="45" spans="2:7" outlineLevel="1" x14ac:dyDescent="0.3">
      <c r="B45" s="58"/>
      <c r="C45" s="29" t="s">
        <v>256</v>
      </c>
      <c r="D45" s="29" t="s">
        <v>257</v>
      </c>
      <c r="E45" s="80"/>
      <c r="F45" s="59"/>
      <c r="G45" s="63"/>
    </row>
    <row r="46" spans="2:7" outlineLevel="1" x14ac:dyDescent="0.3">
      <c r="B46" s="58"/>
      <c r="C46" s="64" t="s">
        <v>269</v>
      </c>
      <c r="D46" s="66">
        <v>30</v>
      </c>
      <c r="E46" s="59"/>
      <c r="F46" s="59"/>
      <c r="G46" s="63"/>
    </row>
    <row r="47" spans="2:7" ht="15" customHeight="1" x14ac:dyDescent="0.3">
      <c r="B47" s="67"/>
      <c r="C47" s="68"/>
      <c r="D47" s="68"/>
      <c r="E47" s="68"/>
      <c r="F47" s="68"/>
      <c r="G47" s="69"/>
    </row>
    <row r="48" spans="2:7" x14ac:dyDescent="0.3">
      <c r="F48" s="48"/>
    </row>
    <row r="49" spans="2:7" x14ac:dyDescent="0.3">
      <c r="B49" s="52"/>
      <c r="C49" s="53"/>
      <c r="D49" s="53"/>
      <c r="E49" s="53"/>
      <c r="F49" s="53"/>
      <c r="G49" s="57"/>
    </row>
    <row r="50" spans="2:7" ht="13.5" thickBot="1" x14ac:dyDescent="0.35">
      <c r="B50" s="58"/>
      <c r="C50" s="60" t="s">
        <v>270</v>
      </c>
      <c r="D50" s="61"/>
      <c r="E50" s="61"/>
      <c r="F50" s="62"/>
      <c r="G50" s="63"/>
    </row>
    <row r="51" spans="2:7" outlineLevel="1" x14ac:dyDescent="0.3">
      <c r="B51" s="58"/>
      <c r="C51" s="29"/>
      <c r="D51" s="29" t="s">
        <v>257</v>
      </c>
      <c r="E51" s="61"/>
      <c r="F51" s="62"/>
      <c r="G51" s="63"/>
    </row>
    <row r="52" spans="2:7" outlineLevel="1" x14ac:dyDescent="0.3">
      <c r="B52" s="58"/>
      <c r="C52" s="64" t="s">
        <v>271</v>
      </c>
      <c r="D52" s="66">
        <v>2500</v>
      </c>
      <c r="E52" s="61"/>
      <c r="F52" s="62"/>
      <c r="G52" s="63"/>
    </row>
    <row r="53" spans="2:7" x14ac:dyDescent="0.3">
      <c r="B53" s="67"/>
      <c r="C53" s="68"/>
      <c r="D53" s="68"/>
      <c r="E53" s="68"/>
      <c r="F53" s="68"/>
      <c r="G53" s="69"/>
    </row>
    <row r="54" spans="2:7" x14ac:dyDescent="0.3">
      <c r="F54" s="48"/>
    </row>
    <row r="55" spans="2:7" x14ac:dyDescent="0.3">
      <c r="B55" s="52"/>
      <c r="C55" s="53"/>
      <c r="D55" s="53"/>
      <c r="E55" s="53"/>
      <c r="F55" s="53"/>
      <c r="G55" s="57"/>
    </row>
    <row r="56" spans="2:7" ht="13.5" thickBot="1" x14ac:dyDescent="0.35">
      <c r="B56" s="58"/>
      <c r="C56" s="105" t="s">
        <v>272</v>
      </c>
      <c r="D56" s="106"/>
      <c r="E56" s="106"/>
      <c r="G56" s="63"/>
    </row>
    <row r="57" spans="2:7" outlineLevel="1" x14ac:dyDescent="0.3">
      <c r="B57" s="58"/>
      <c r="C57" s="29"/>
      <c r="D57" s="29" t="s">
        <v>257</v>
      </c>
      <c r="E57" s="106"/>
      <c r="G57" s="63"/>
    </row>
    <row r="58" spans="2:7" outlineLevel="1" x14ac:dyDescent="0.3">
      <c r="B58" s="58"/>
      <c r="C58" s="64" t="s">
        <v>273</v>
      </c>
      <c r="D58" s="66">
        <v>40</v>
      </c>
      <c r="E58" s="106"/>
      <c r="G58" s="63"/>
    </row>
    <row r="59" spans="2:7" x14ac:dyDescent="0.3">
      <c r="B59" s="67"/>
      <c r="C59" s="68"/>
      <c r="D59" s="68"/>
      <c r="E59" s="68"/>
      <c r="F59" s="68"/>
      <c r="G59" s="69"/>
    </row>
    <row r="60" spans="2:7" x14ac:dyDescent="0.3">
      <c r="F60" s="48"/>
    </row>
    <row r="61" spans="2:7" x14ac:dyDescent="0.3">
      <c r="B61" s="52"/>
      <c r="C61" s="53"/>
      <c r="D61" s="53"/>
      <c r="E61" s="53"/>
      <c r="F61" s="53"/>
      <c r="G61" s="57"/>
    </row>
    <row r="62" spans="2:7" ht="13.5" thickBot="1" x14ac:dyDescent="0.35">
      <c r="B62" s="58"/>
      <c r="C62" s="60" t="s">
        <v>274</v>
      </c>
      <c r="D62" s="61"/>
      <c r="E62" s="61"/>
      <c r="F62" s="62"/>
      <c r="G62" s="63"/>
    </row>
    <row r="63" spans="2:7" ht="13.5" customHeight="1" outlineLevel="1" x14ac:dyDescent="0.3">
      <c r="B63" s="58"/>
      <c r="C63" s="29"/>
      <c r="D63" s="29" t="s">
        <v>257</v>
      </c>
      <c r="E63" s="61"/>
      <c r="F63" s="62"/>
      <c r="G63" s="63"/>
    </row>
    <row r="64" spans="2:7" outlineLevel="1" x14ac:dyDescent="0.3">
      <c r="B64" s="58"/>
      <c r="C64" s="64" t="s">
        <v>275</v>
      </c>
      <c r="D64" s="102">
        <v>35.5</v>
      </c>
      <c r="E64" s="61"/>
      <c r="F64" s="62"/>
      <c r="G64" s="63"/>
    </row>
    <row r="65" spans="2:7" outlineLevel="1" x14ac:dyDescent="0.3">
      <c r="B65" s="58"/>
      <c r="C65" s="64" t="s">
        <v>276</v>
      </c>
      <c r="D65" s="102">
        <v>35.25</v>
      </c>
      <c r="E65" s="61"/>
      <c r="F65" s="62"/>
      <c r="G65" s="63"/>
    </row>
    <row r="66" spans="2:7" outlineLevel="1" x14ac:dyDescent="0.3">
      <c r="B66" s="58"/>
      <c r="C66" s="95" t="s">
        <v>277</v>
      </c>
      <c r="D66" s="103">
        <v>41.25</v>
      </c>
      <c r="E66" s="62"/>
      <c r="F66" s="62"/>
      <c r="G66" s="63"/>
    </row>
    <row r="67" spans="2:7" x14ac:dyDescent="0.3">
      <c r="B67" s="67"/>
      <c r="C67" s="68"/>
      <c r="D67" s="68"/>
      <c r="E67" s="68"/>
      <c r="F67" s="68"/>
      <c r="G67" s="69"/>
    </row>
    <row r="69" spans="2:7" ht="12.65" customHeight="1" x14ac:dyDescent="0.3">
      <c r="B69" s="52"/>
      <c r="C69" s="53"/>
      <c r="D69" s="53"/>
      <c r="E69" s="53"/>
      <c r="F69" s="53"/>
      <c r="G69" s="57"/>
    </row>
    <row r="70" spans="2:7" ht="12.65" customHeight="1" thickBot="1" x14ac:dyDescent="0.35">
      <c r="B70" s="58"/>
      <c r="C70" s="60" t="s">
        <v>278</v>
      </c>
      <c r="D70" s="61"/>
      <c r="E70" s="61"/>
      <c r="F70" s="62"/>
      <c r="G70" s="63"/>
    </row>
    <row r="71" spans="2:7" ht="12.65" customHeight="1" outlineLevel="1" x14ac:dyDescent="0.3">
      <c r="B71" s="58"/>
      <c r="C71" s="29"/>
      <c r="D71" s="29" t="s">
        <v>257</v>
      </c>
      <c r="E71" s="61"/>
      <c r="F71" s="62"/>
      <c r="G71" s="63"/>
    </row>
    <row r="72" spans="2:7" ht="12.65" customHeight="1" outlineLevel="1" x14ac:dyDescent="0.3">
      <c r="B72" s="58"/>
      <c r="C72" s="64" t="s">
        <v>279</v>
      </c>
      <c r="D72" s="66">
        <v>15000</v>
      </c>
      <c r="E72" s="61"/>
      <c r="F72" s="62"/>
      <c r="G72" s="63"/>
    </row>
    <row r="73" spans="2:7" ht="12.65" customHeight="1" outlineLevel="1" x14ac:dyDescent="0.3">
      <c r="B73" s="58"/>
      <c r="C73" s="64" t="s">
        <v>280</v>
      </c>
      <c r="D73" s="66">
        <v>410000</v>
      </c>
      <c r="E73" s="61"/>
      <c r="F73" s="62"/>
      <c r="G73" s="63"/>
    </row>
    <row r="74" spans="2:7" ht="12.65" customHeight="1" outlineLevel="1" thickBot="1" x14ac:dyDescent="0.35">
      <c r="B74" s="58"/>
      <c r="C74" s="95" t="s">
        <v>281</v>
      </c>
      <c r="D74" s="96">
        <v>14</v>
      </c>
      <c r="E74" s="61" t="s">
        <v>282</v>
      </c>
      <c r="F74" s="62"/>
      <c r="G74" s="63"/>
    </row>
    <row r="75" spans="2:7" ht="12.65" customHeight="1" outlineLevel="1" x14ac:dyDescent="0.3">
      <c r="B75" s="58"/>
      <c r="C75" s="29"/>
      <c r="D75" s="29"/>
      <c r="E75" s="80"/>
      <c r="F75" s="59"/>
      <c r="G75" s="63"/>
    </row>
    <row r="76" spans="2:7" outlineLevel="1" collapsed="1" x14ac:dyDescent="0.3">
      <c r="B76" s="58"/>
      <c r="C76" s="64" t="s">
        <v>283</v>
      </c>
      <c r="D76" s="65">
        <f>(D73/D72)*D74</f>
        <v>382.66666666666663</v>
      </c>
      <c r="E76" s="59"/>
      <c r="F76" s="59"/>
      <c r="G76" s="63"/>
    </row>
    <row r="77" spans="2:7" x14ac:dyDescent="0.3">
      <c r="B77" s="67"/>
      <c r="C77" s="68"/>
      <c r="D77" s="68"/>
      <c r="E77" s="68"/>
      <c r="F77" s="68"/>
      <c r="G77" s="69"/>
    </row>
    <row r="79" spans="2:7" x14ac:dyDescent="0.3">
      <c r="B79" s="52"/>
      <c r="C79" s="53"/>
      <c r="D79" s="53"/>
      <c r="E79" s="53"/>
      <c r="F79" s="53"/>
      <c r="G79" s="57"/>
    </row>
    <row r="80" spans="2:7" ht="13.5" thickBot="1" x14ac:dyDescent="0.35">
      <c r="B80" s="58"/>
      <c r="C80" s="60" t="s">
        <v>284</v>
      </c>
      <c r="D80" s="61"/>
      <c r="E80" s="61"/>
      <c r="F80" s="62"/>
      <c r="G80" s="63"/>
    </row>
    <row r="81" spans="2:9" outlineLevel="1" x14ac:dyDescent="0.3">
      <c r="B81" s="58"/>
      <c r="C81" s="29"/>
      <c r="D81" s="29" t="s">
        <v>257</v>
      </c>
      <c r="E81" s="61"/>
      <c r="F81" s="62"/>
      <c r="G81" s="63"/>
    </row>
    <row r="82" spans="2:9" outlineLevel="1" x14ac:dyDescent="0.3">
      <c r="B82" s="58"/>
      <c r="C82" s="64" t="s">
        <v>285</v>
      </c>
      <c r="D82" s="102">
        <v>100</v>
      </c>
      <c r="E82" s="61"/>
      <c r="F82" s="62"/>
      <c r="G82" s="63"/>
    </row>
    <row r="83" spans="2:9" outlineLevel="1" x14ac:dyDescent="0.3">
      <c r="B83" s="58"/>
      <c r="C83" s="64" t="s">
        <v>286</v>
      </c>
      <c r="D83" s="102">
        <v>100</v>
      </c>
      <c r="E83" s="61"/>
      <c r="F83" s="62"/>
      <c r="G83" s="63"/>
    </row>
    <row r="84" spans="2:9" outlineLevel="1" x14ac:dyDescent="0.3">
      <c r="B84" s="58"/>
      <c r="C84" s="95" t="s">
        <v>287</v>
      </c>
      <c r="D84" s="103">
        <v>100</v>
      </c>
      <c r="E84" s="62"/>
      <c r="F84" s="62"/>
      <c r="G84" s="63"/>
    </row>
    <row r="85" spans="2:9" outlineLevel="1" x14ac:dyDescent="0.3">
      <c r="B85" s="58"/>
      <c r="C85" s="95" t="s">
        <v>288</v>
      </c>
      <c r="D85" s="103">
        <v>8</v>
      </c>
      <c r="E85" s="80"/>
      <c r="F85" s="59"/>
      <c r="G85" s="63"/>
    </row>
    <row r="86" spans="2:9" x14ac:dyDescent="0.3">
      <c r="B86" s="67"/>
      <c r="C86" s="68"/>
      <c r="D86" s="68"/>
      <c r="E86" s="68"/>
      <c r="F86" s="68"/>
      <c r="G86" s="69"/>
    </row>
    <row r="88" spans="2:9" x14ac:dyDescent="0.3">
      <c r="B88" s="52"/>
      <c r="C88" s="53"/>
      <c r="D88" s="53"/>
      <c r="E88" s="53"/>
      <c r="F88" s="53"/>
      <c r="G88" s="57"/>
    </row>
    <row r="89" spans="2:9" ht="13.5" thickBot="1" x14ac:dyDescent="0.35">
      <c r="B89" s="58"/>
      <c r="C89" s="60" t="s">
        <v>289</v>
      </c>
      <c r="D89" s="61"/>
      <c r="E89" s="61"/>
      <c r="F89" s="62"/>
      <c r="G89" s="63"/>
    </row>
    <row r="90" spans="2:9" outlineLevel="1" x14ac:dyDescent="0.3">
      <c r="B90" s="58"/>
      <c r="C90" s="29"/>
      <c r="D90" s="29" t="s">
        <v>257</v>
      </c>
      <c r="E90" s="61"/>
      <c r="F90" s="62"/>
      <c r="G90" s="63"/>
      <c r="I90" s="48" t="s">
        <v>290</v>
      </c>
    </row>
    <row r="91" spans="2:9" outlineLevel="1" x14ac:dyDescent="0.3">
      <c r="B91" s="58"/>
      <c r="C91" s="64" t="s">
        <v>291</v>
      </c>
      <c r="D91" s="102">
        <v>8000</v>
      </c>
      <c r="E91" s="61"/>
      <c r="F91" s="62"/>
      <c r="G91" s="63"/>
      <c r="I91" s="48" t="s">
        <v>292</v>
      </c>
    </row>
    <row r="92" spans="2:9" outlineLevel="1" x14ac:dyDescent="0.3">
      <c r="B92" s="58"/>
      <c r="C92" s="64" t="s">
        <v>293</v>
      </c>
      <c r="D92" s="102">
        <v>19000</v>
      </c>
      <c r="E92" s="61"/>
      <c r="F92" s="62"/>
      <c r="G92" s="63"/>
      <c r="I92" s="177" t="s">
        <v>294</v>
      </c>
    </row>
    <row r="93" spans="2:9" outlineLevel="1" x14ac:dyDescent="0.3">
      <c r="B93" s="58"/>
      <c r="C93" s="64" t="s">
        <v>295</v>
      </c>
      <c r="D93" s="102">
        <v>5500</v>
      </c>
      <c r="E93" s="62"/>
      <c r="F93" s="62"/>
      <c r="G93" s="63"/>
      <c r="I93" s="177" t="s">
        <v>296</v>
      </c>
    </row>
    <row r="94" spans="2:9" outlineLevel="1" x14ac:dyDescent="0.3">
      <c r="B94" s="58"/>
      <c r="C94" s="64" t="s">
        <v>297</v>
      </c>
      <c r="D94" s="102">
        <v>11000</v>
      </c>
      <c r="E94" s="80"/>
      <c r="F94" s="59"/>
      <c r="G94" s="63"/>
      <c r="I94" s="177" t="s">
        <v>298</v>
      </c>
    </row>
    <row r="95" spans="2:9" outlineLevel="1" x14ac:dyDescent="0.3">
      <c r="B95" s="58"/>
      <c r="C95" s="64" t="s">
        <v>299</v>
      </c>
      <c r="D95" s="102">
        <v>10000</v>
      </c>
      <c r="E95" s="80"/>
      <c r="F95" s="59"/>
      <c r="G95" s="63"/>
    </row>
    <row r="96" spans="2:9" outlineLevel="1" x14ac:dyDescent="0.3">
      <c r="B96" s="58"/>
      <c r="C96" s="64" t="s">
        <v>300</v>
      </c>
      <c r="D96" s="102">
        <v>10000</v>
      </c>
      <c r="E96" s="80"/>
      <c r="F96" s="59"/>
      <c r="G96" s="63"/>
    </row>
    <row r="97" spans="2:7" outlineLevel="1" x14ac:dyDescent="0.3">
      <c r="B97" s="58"/>
      <c r="C97" s="64" t="s">
        <v>301</v>
      </c>
      <c r="D97" s="102">
        <v>8000</v>
      </c>
      <c r="E97" s="80"/>
      <c r="F97" s="59"/>
      <c r="G97" s="63"/>
    </row>
    <row r="98" spans="2:7" x14ac:dyDescent="0.3">
      <c r="B98" s="67"/>
      <c r="C98" s="68"/>
      <c r="D98" s="68"/>
      <c r="E98" s="68"/>
      <c r="F98" s="68"/>
      <c r="G98" s="69"/>
    </row>
    <row r="100" spans="2:7" x14ac:dyDescent="0.3">
      <c r="B100" s="52"/>
      <c r="C100" s="53"/>
      <c r="D100" s="53"/>
      <c r="E100" s="53"/>
      <c r="F100" s="53"/>
      <c r="G100" s="57"/>
    </row>
    <row r="101" spans="2:7" ht="13.5" thickBot="1" x14ac:dyDescent="0.35">
      <c r="B101" s="58"/>
      <c r="C101" s="60" t="s">
        <v>302</v>
      </c>
      <c r="D101" s="61"/>
      <c r="E101" s="61"/>
      <c r="F101" s="62"/>
      <c r="G101" s="63"/>
    </row>
    <row r="102" spans="2:7" outlineLevel="1" x14ac:dyDescent="0.3">
      <c r="B102" s="58"/>
      <c r="C102" s="29"/>
      <c r="D102" s="29" t="s">
        <v>257</v>
      </c>
      <c r="E102" s="61"/>
      <c r="F102" s="62"/>
      <c r="G102" s="63"/>
    </row>
    <row r="103" spans="2:7" outlineLevel="1" x14ac:dyDescent="0.3">
      <c r="B103" s="58"/>
      <c r="C103" s="64" t="s">
        <v>303</v>
      </c>
      <c r="D103" s="102">
        <v>20000</v>
      </c>
      <c r="E103" s="61"/>
      <c r="F103" s="62"/>
      <c r="G103" s="63"/>
    </row>
    <row r="104" spans="2:7" outlineLevel="1" x14ac:dyDescent="0.3">
      <c r="B104" s="58"/>
      <c r="C104" s="64" t="s">
        <v>304</v>
      </c>
      <c r="D104" s="102">
        <v>5000</v>
      </c>
      <c r="E104" s="61"/>
      <c r="F104" s="62"/>
      <c r="G104" s="63"/>
    </row>
    <row r="105" spans="2:7" outlineLevel="1" x14ac:dyDescent="0.3">
      <c r="B105" s="58"/>
      <c r="C105" s="64" t="s">
        <v>305</v>
      </c>
      <c r="D105" s="102">
        <v>50000</v>
      </c>
      <c r="E105" s="148" t="s">
        <v>306</v>
      </c>
      <c r="F105" s="62"/>
      <c r="G105" s="63"/>
    </row>
    <row r="106" spans="2:7" x14ac:dyDescent="0.3">
      <c r="B106" s="67"/>
      <c r="C106" s="68"/>
      <c r="D106" s="68"/>
      <c r="E106" s="68"/>
      <c r="F106" s="68"/>
      <c r="G106" s="69"/>
    </row>
    <row r="108" spans="2:7" x14ac:dyDescent="0.3">
      <c r="B108" s="52"/>
      <c r="C108" s="53"/>
      <c r="D108" s="53"/>
      <c r="E108" s="53"/>
      <c r="F108" s="53"/>
      <c r="G108" s="57"/>
    </row>
    <row r="109" spans="2:7" ht="13.5" thickBot="1" x14ac:dyDescent="0.35">
      <c r="B109" s="58"/>
      <c r="C109" s="105" t="s">
        <v>307</v>
      </c>
      <c r="D109" s="106"/>
      <c r="E109" s="106"/>
      <c r="G109" s="63"/>
    </row>
    <row r="110" spans="2:7" outlineLevel="1" x14ac:dyDescent="0.3">
      <c r="B110" s="58"/>
      <c r="C110" s="29"/>
      <c r="D110" s="29" t="s">
        <v>257</v>
      </c>
      <c r="E110" s="106"/>
      <c r="G110" s="63"/>
    </row>
    <row r="111" spans="2:7" outlineLevel="1" x14ac:dyDescent="0.3">
      <c r="B111" s="58"/>
      <c r="C111" s="64" t="s">
        <v>308</v>
      </c>
      <c r="D111" s="102">
        <v>300</v>
      </c>
      <c r="E111" s="106"/>
      <c r="G111" s="63"/>
    </row>
    <row r="112" spans="2:7" outlineLevel="1" x14ac:dyDescent="0.3">
      <c r="B112" s="58"/>
      <c r="C112" s="64" t="s">
        <v>309</v>
      </c>
      <c r="D112" s="102">
        <v>2000</v>
      </c>
      <c r="E112" s="106"/>
      <c r="G112" s="63"/>
    </row>
    <row r="113" spans="2:7" x14ac:dyDescent="0.3">
      <c r="B113" s="67"/>
      <c r="C113" s="68"/>
      <c r="D113" s="68"/>
      <c r="E113" s="68"/>
      <c r="F113" s="68"/>
      <c r="G113" s="69"/>
    </row>
    <row r="115" spans="2:7" x14ac:dyDescent="0.3">
      <c r="B115" s="52"/>
      <c r="C115" s="53"/>
      <c r="D115" s="53"/>
      <c r="E115" s="53"/>
      <c r="F115" s="53"/>
      <c r="G115" s="57"/>
    </row>
    <row r="116" spans="2:7" ht="13.5" thickBot="1" x14ac:dyDescent="0.35">
      <c r="B116" s="58"/>
      <c r="C116" s="105" t="s">
        <v>310</v>
      </c>
      <c r="D116" s="106"/>
      <c r="E116" s="106"/>
      <c r="G116" s="63"/>
    </row>
    <row r="117" spans="2:7" outlineLevel="1" x14ac:dyDescent="0.3">
      <c r="B117" s="58"/>
      <c r="C117" s="29"/>
      <c r="D117" s="29" t="s">
        <v>257</v>
      </c>
      <c r="E117" s="106"/>
      <c r="G117" s="63"/>
    </row>
    <row r="118" spans="2:7" outlineLevel="1" x14ac:dyDescent="0.3">
      <c r="B118" s="58"/>
      <c r="C118" s="64" t="s">
        <v>311</v>
      </c>
      <c r="D118" s="102">
        <v>100000</v>
      </c>
      <c r="E118" s="106"/>
      <c r="G118" s="63"/>
    </row>
    <row r="119" spans="2:7" outlineLevel="1" x14ac:dyDescent="0.3">
      <c r="B119" s="58"/>
      <c r="C119" s="64" t="s">
        <v>312</v>
      </c>
      <c r="D119" s="102">
        <v>15000</v>
      </c>
      <c r="E119" s="106"/>
      <c r="G119" s="63"/>
    </row>
    <row r="120" spans="2:7" outlineLevel="1" x14ac:dyDescent="0.3">
      <c r="B120" s="58"/>
      <c r="C120" s="64" t="s">
        <v>313</v>
      </c>
      <c r="D120" s="102">
        <v>50000</v>
      </c>
      <c r="E120" s="106"/>
      <c r="G120" s="63"/>
    </row>
    <row r="121" spans="2:7" outlineLevel="1" x14ac:dyDescent="0.3">
      <c r="B121" s="58"/>
      <c r="C121" s="64" t="s">
        <v>314</v>
      </c>
      <c r="D121" s="102">
        <v>125000</v>
      </c>
      <c r="E121" s="106"/>
      <c r="G121" s="63"/>
    </row>
    <row r="122" spans="2:7" outlineLevel="1" x14ac:dyDescent="0.3">
      <c r="B122" s="58"/>
      <c r="C122" s="64" t="s">
        <v>315</v>
      </c>
      <c r="D122" s="102">
        <v>52</v>
      </c>
      <c r="E122" s="106"/>
      <c r="G122" s="63"/>
    </row>
    <row r="123" spans="2:7" outlineLevel="1" x14ac:dyDescent="0.3">
      <c r="B123" s="58"/>
      <c r="C123" s="64" t="s">
        <v>316</v>
      </c>
      <c r="D123" s="112">
        <v>5</v>
      </c>
      <c r="E123" s="106"/>
      <c r="G123" s="63"/>
    </row>
    <row r="124" spans="2:7" x14ac:dyDescent="0.3">
      <c r="B124" s="67"/>
      <c r="C124" s="68"/>
      <c r="D124" s="68"/>
      <c r="E124" s="68"/>
      <c r="F124" s="68"/>
      <c r="G124" s="69"/>
    </row>
    <row r="126" spans="2:7" x14ac:dyDescent="0.3">
      <c r="B126" s="52"/>
      <c r="C126" s="53"/>
      <c r="D126" s="53"/>
      <c r="E126" s="53"/>
      <c r="F126" s="53"/>
      <c r="G126" s="57"/>
    </row>
    <row r="127" spans="2:7" ht="13.5" thickBot="1" x14ac:dyDescent="0.35">
      <c r="B127" s="58"/>
      <c r="C127" s="105" t="s">
        <v>317</v>
      </c>
      <c r="D127" s="106"/>
      <c r="E127" s="106"/>
      <c r="G127" s="63"/>
    </row>
    <row r="128" spans="2:7" outlineLevel="1" x14ac:dyDescent="0.3">
      <c r="B128" s="58"/>
      <c r="C128" s="29"/>
      <c r="D128" s="29" t="s">
        <v>257</v>
      </c>
      <c r="E128" s="106"/>
      <c r="G128" s="63"/>
    </row>
    <row r="129" spans="2:7" outlineLevel="1" x14ac:dyDescent="0.3">
      <c r="B129" s="58"/>
      <c r="C129" s="64" t="s">
        <v>311</v>
      </c>
      <c r="D129" s="102">
        <v>50000</v>
      </c>
      <c r="E129" s="106"/>
      <c r="G129" s="63"/>
    </row>
    <row r="130" spans="2:7" outlineLevel="1" x14ac:dyDescent="0.3">
      <c r="B130" s="58"/>
      <c r="C130" s="64" t="s">
        <v>318</v>
      </c>
      <c r="D130" s="102">
        <v>10000</v>
      </c>
      <c r="E130" s="106"/>
      <c r="G130" s="63"/>
    </row>
    <row r="131" spans="2:7" outlineLevel="1" x14ac:dyDescent="0.3">
      <c r="B131" s="58"/>
      <c r="C131" s="64" t="s">
        <v>313</v>
      </c>
      <c r="D131" s="102">
        <v>25000</v>
      </c>
      <c r="E131" s="106"/>
      <c r="G131" s="63"/>
    </row>
    <row r="132" spans="2:7" outlineLevel="1" x14ac:dyDescent="0.3">
      <c r="B132" s="58"/>
      <c r="C132" s="64" t="s">
        <v>314</v>
      </c>
      <c r="D132" s="102">
        <v>62500</v>
      </c>
      <c r="E132" s="106"/>
      <c r="G132" s="63"/>
    </row>
    <row r="133" spans="2:7" outlineLevel="1" x14ac:dyDescent="0.3">
      <c r="B133" s="58"/>
      <c r="C133" s="64" t="s">
        <v>315</v>
      </c>
      <c r="D133" s="102">
        <v>52</v>
      </c>
      <c r="E133" s="106"/>
      <c r="G133" s="63"/>
    </row>
    <row r="134" spans="2:7" outlineLevel="1" x14ac:dyDescent="0.3">
      <c r="B134" s="58"/>
      <c r="C134" s="64" t="s">
        <v>316</v>
      </c>
      <c r="D134" s="112">
        <v>5</v>
      </c>
      <c r="E134" s="106"/>
      <c r="G134" s="63"/>
    </row>
    <row r="135" spans="2:7" x14ac:dyDescent="0.3">
      <c r="B135" s="67"/>
      <c r="C135" s="68"/>
      <c r="D135" s="68"/>
      <c r="E135" s="68"/>
      <c r="F135" s="68"/>
      <c r="G135" s="69"/>
    </row>
    <row r="137" spans="2:7" x14ac:dyDescent="0.3">
      <c r="B137" s="52"/>
      <c r="C137" s="53"/>
      <c r="D137" s="53"/>
      <c r="E137" s="53"/>
      <c r="F137" s="53"/>
      <c r="G137" s="57"/>
    </row>
    <row r="138" spans="2:7" ht="13.5" thickBot="1" x14ac:dyDescent="0.35">
      <c r="B138" s="58"/>
      <c r="C138" s="105" t="s">
        <v>319</v>
      </c>
      <c r="D138" s="106"/>
      <c r="E138" s="106"/>
      <c r="G138" s="63"/>
    </row>
    <row r="139" spans="2:7" outlineLevel="1" x14ac:dyDescent="0.3">
      <c r="B139" s="58"/>
      <c r="C139" s="29"/>
      <c r="D139" s="29" t="s">
        <v>257</v>
      </c>
      <c r="E139" s="106"/>
      <c r="G139" s="63"/>
    </row>
    <row r="140" spans="2:7" outlineLevel="1" x14ac:dyDescent="0.3">
      <c r="B140" s="58"/>
      <c r="C140" s="64" t="s">
        <v>320</v>
      </c>
      <c r="D140" s="102">
        <v>400000</v>
      </c>
      <c r="E140" s="106"/>
      <c r="G140" s="63"/>
    </row>
    <row r="141" spans="2:7" outlineLevel="1" x14ac:dyDescent="0.3">
      <c r="B141" s="58"/>
      <c r="C141" s="64" t="s">
        <v>207</v>
      </c>
      <c r="D141" s="102">
        <v>200000</v>
      </c>
      <c r="E141" s="106"/>
      <c r="G141" s="63"/>
    </row>
    <row r="142" spans="2:7" outlineLevel="1" x14ac:dyDescent="0.3">
      <c r="B142" s="58"/>
      <c r="C142" s="95" t="s">
        <v>211</v>
      </c>
      <c r="D142" s="103">
        <v>25000</v>
      </c>
      <c r="E142" s="50"/>
      <c r="G142" s="63"/>
    </row>
    <row r="143" spans="2:7" x14ac:dyDescent="0.3">
      <c r="B143" s="67"/>
      <c r="C143" s="68"/>
      <c r="D143" s="68"/>
      <c r="E143" s="68"/>
      <c r="F143" s="68"/>
      <c r="G143" s="69"/>
    </row>
    <row r="145" spans="2:7" x14ac:dyDescent="0.3">
      <c r="B145" s="52"/>
      <c r="C145" s="53"/>
      <c r="D145" s="53"/>
      <c r="E145" s="53"/>
      <c r="F145" s="53"/>
      <c r="G145" s="57"/>
    </row>
    <row r="146" spans="2:7" ht="13.5" thickBot="1" x14ac:dyDescent="0.35">
      <c r="B146" s="58"/>
      <c r="C146" s="105" t="s">
        <v>321</v>
      </c>
      <c r="D146" s="106"/>
      <c r="E146" s="106"/>
      <c r="G146" s="63"/>
    </row>
    <row r="147" spans="2:7" outlineLevel="1" x14ac:dyDescent="0.3">
      <c r="B147" s="58"/>
      <c r="C147" s="29"/>
      <c r="D147" s="29" t="s">
        <v>257</v>
      </c>
      <c r="E147" s="106"/>
      <c r="G147" s="63"/>
    </row>
    <row r="148" spans="2:7" outlineLevel="1" x14ac:dyDescent="0.3">
      <c r="B148" s="58"/>
      <c r="C148" s="64" t="s">
        <v>322</v>
      </c>
      <c r="D148" s="102">
        <v>250000</v>
      </c>
      <c r="E148" s="106"/>
      <c r="G148" s="63"/>
    </row>
    <row r="149" spans="2:7" outlineLevel="1" x14ac:dyDescent="0.3">
      <c r="B149" s="58"/>
      <c r="C149" s="110" t="s">
        <v>323</v>
      </c>
      <c r="D149" s="102">
        <v>500000</v>
      </c>
      <c r="E149" s="106"/>
      <c r="G149" s="63"/>
    </row>
    <row r="150" spans="2:7" outlineLevel="1" x14ac:dyDescent="0.3">
      <c r="B150" s="58"/>
      <c r="C150" s="64" t="s">
        <v>324</v>
      </c>
      <c r="D150" s="102">
        <v>500000</v>
      </c>
      <c r="E150" s="106"/>
      <c r="G150" s="63"/>
    </row>
    <row r="151" spans="2:7" outlineLevel="1" x14ac:dyDescent="0.3">
      <c r="B151" s="58"/>
      <c r="C151" s="95" t="s">
        <v>325</v>
      </c>
      <c r="D151" s="103">
        <v>1000000</v>
      </c>
      <c r="E151" s="50"/>
      <c r="G151" s="63"/>
    </row>
    <row r="152" spans="2:7" outlineLevel="1" x14ac:dyDescent="0.3">
      <c r="B152" s="58"/>
      <c r="C152" s="94"/>
      <c r="D152" s="104"/>
      <c r="E152" s="50"/>
      <c r="G152" s="63"/>
    </row>
    <row r="153" spans="2:7" outlineLevel="1" x14ac:dyDescent="0.3">
      <c r="B153" s="58"/>
      <c r="C153" s="94" t="s">
        <v>326</v>
      </c>
      <c r="D153" s="104">
        <v>750000</v>
      </c>
      <c r="E153" s="50"/>
      <c r="G153" s="63"/>
    </row>
    <row r="154" spans="2:7" x14ac:dyDescent="0.3">
      <c r="B154" s="67"/>
      <c r="C154" s="68"/>
      <c r="D154" s="68"/>
      <c r="E154" s="68"/>
      <c r="F154" s="68"/>
      <c r="G154" s="69"/>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E0203F638E1F4A999E7A1E4E84382D" ma:contentTypeVersion="8" ma:contentTypeDescription="Create a new document." ma:contentTypeScope="" ma:versionID="afe1fab8417c725120741d70979ee83c">
  <xsd:schema xmlns:xsd="http://www.w3.org/2001/XMLSchema" xmlns:xs="http://www.w3.org/2001/XMLSchema" xmlns:p="http://schemas.microsoft.com/office/2006/metadata/properties" xmlns:ns2="ef552651-4b3b-48d9-9c10-66ed38d25dda" xmlns:ns3="256b2ed0-a2d7-4bbc-b4f6-482f6ea5c655" targetNamespace="http://schemas.microsoft.com/office/2006/metadata/properties" ma:root="true" ma:fieldsID="e0e6d704cffde71991c69d6f571ab390" ns2:_="" ns3:_="">
    <xsd:import namespace="ef552651-4b3b-48d9-9c10-66ed38d25dda"/>
    <xsd:import namespace="256b2ed0-a2d7-4bbc-b4f6-482f6ea5c6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552651-4b3b-48d9-9c10-66ed38d25d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6b2ed0-a2d7-4bbc-b4f6-482f6ea5c65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2BB285-E53A-4B33-9D97-5E96E823A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552651-4b3b-48d9-9c10-66ed38d25dda"/>
    <ds:schemaRef ds:uri="256b2ed0-a2d7-4bbc-b4f6-482f6ea5c6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998366-750D-45DF-A9FC-570177B58D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ef552651-4b3b-48d9-9c10-66ed38d25dda"/>
    <ds:schemaRef ds:uri="http://schemas.openxmlformats.org/package/2006/metadata/core-properties"/>
    <ds:schemaRef ds:uri="256b2ed0-a2d7-4bbc-b4f6-482f6ea5c655"/>
    <ds:schemaRef ds:uri="http://www.w3.org/XML/1998/namespace"/>
    <ds:schemaRef ds:uri="http://purl.org/dc/dcmitype/"/>
  </ds:schemaRefs>
</ds:datastoreItem>
</file>

<file path=customXml/itemProps3.xml><?xml version="1.0" encoding="utf-8"?>
<ds:datastoreItem xmlns:ds="http://schemas.openxmlformats.org/officeDocument/2006/customXml" ds:itemID="{7B01AF1A-2427-47F4-8ACD-AED22490DC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TCLAS Calculator Summary</vt:lpstr>
      <vt:lpstr>LEA Inputs</vt:lpstr>
      <vt:lpstr>INTERNAL Funding Assumptions</vt:lpstr>
      <vt:lpstr>'TCLAS Calculator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2021-07-09T21:22:38Z</dcterms:created>
  <dcterms:modified xsi:type="dcterms:W3CDTF">2021-08-17T13:19:12Z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0x010100E4E0203F638E1F4A999E7A1E4E84382D</vt:lpwstr>
  </property>
</Properties>
</file>